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745" windowWidth="12000" windowHeight="5220" firstSheet="6" activeTab="7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інфо_2'!$A$1:$AO$87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D78" i="2" l="1"/>
  <c r="D79" i="2"/>
  <c r="D75" i="2"/>
  <c r="E75" i="2"/>
  <c r="F75" i="2"/>
  <c r="D58" i="18" l="1"/>
  <c r="C68" i="18"/>
  <c r="F19" i="18"/>
  <c r="D54" i="20" l="1"/>
  <c r="D50" i="20"/>
  <c r="D46" i="20"/>
  <c r="D47" i="20"/>
  <c r="D45" i="20"/>
  <c r="D7" i="19"/>
  <c r="D7" i="2"/>
  <c r="F14" i="19"/>
  <c r="E14" i="19"/>
  <c r="I46" i="10" l="1"/>
  <c r="J23" i="10" l="1"/>
  <c r="D18" i="18"/>
  <c r="D17" i="18"/>
  <c r="D15" i="18"/>
  <c r="D14" i="18"/>
  <c r="F14" i="18"/>
  <c r="D12" i="18"/>
  <c r="D9" i="18"/>
  <c r="D8" i="18"/>
  <c r="F8" i="18"/>
  <c r="F7" i="18"/>
  <c r="D30" i="19"/>
  <c r="D29" i="19"/>
  <c r="D24" i="19"/>
  <c r="D18" i="19"/>
  <c r="D17" i="19"/>
  <c r="D68" i="2" l="1"/>
  <c r="D65" i="2"/>
  <c r="D63" i="2"/>
  <c r="D57" i="2"/>
  <c r="D43" i="2"/>
  <c r="D37" i="2"/>
  <c r="D36" i="2"/>
  <c r="D35" i="2"/>
  <c r="D31" i="2"/>
  <c r="D30" i="2"/>
  <c r="D29" i="2"/>
  <c r="D28" i="2"/>
  <c r="D19" i="2"/>
  <c r="D16" i="2"/>
  <c r="D15" i="2"/>
  <c r="D13" i="2"/>
  <c r="D12" i="2"/>
  <c r="D11" i="2"/>
  <c r="D10" i="2"/>
  <c r="D9" i="2"/>
  <c r="F88" i="2"/>
  <c r="D87" i="2"/>
  <c r="D86" i="2"/>
  <c r="D85" i="2"/>
  <c r="D84" i="2"/>
  <c r="D83" i="2"/>
  <c r="D81" i="2"/>
  <c r="E79" i="2"/>
  <c r="F79" i="2"/>
  <c r="E78" i="2"/>
  <c r="F78" i="2"/>
  <c r="C88" i="2" l="1"/>
  <c r="D13" i="18" l="1"/>
  <c r="C53" i="25" l="1"/>
  <c r="D8" i="25" l="1"/>
  <c r="D51" i="20" l="1"/>
  <c r="D48" i="20"/>
  <c r="D88" i="2" l="1"/>
  <c r="C8" i="25" l="1"/>
  <c r="D82" i="2" l="1"/>
  <c r="D52" i="2"/>
  <c r="D44" i="2"/>
  <c r="C10" i="21" l="1"/>
  <c r="F7" i="21"/>
  <c r="D6" i="21"/>
  <c r="D7" i="21" s="1"/>
  <c r="E73" i="18"/>
  <c r="C51" i="20"/>
  <c r="C48" i="20"/>
  <c r="D31" i="10"/>
  <c r="D30" i="10"/>
  <c r="D29" i="10"/>
  <c r="D27" i="10"/>
  <c r="D26" i="10"/>
  <c r="D25" i="10"/>
  <c r="D24" i="10"/>
  <c r="D20" i="10"/>
  <c r="D16" i="10"/>
  <c r="C8" i="3"/>
  <c r="C41" i="18"/>
  <c r="C32" i="18"/>
  <c r="C13" i="18"/>
  <c r="C7" i="18"/>
  <c r="C25" i="19"/>
  <c r="C31" i="19" s="1"/>
  <c r="C52" i="2"/>
  <c r="C44" i="2"/>
  <c r="C21" i="2"/>
  <c r="C8" i="2"/>
  <c r="D28" i="10" l="1"/>
  <c r="D32" i="10"/>
  <c r="C17" i="2"/>
  <c r="C58" i="2" s="1"/>
  <c r="C67" i="2" s="1"/>
  <c r="C70" i="2" s="1"/>
  <c r="C79" i="2"/>
  <c r="C19" i="18"/>
  <c r="C49" i="25"/>
  <c r="C37" i="25" l="1"/>
  <c r="C25" i="25"/>
  <c r="D6" i="22" l="1"/>
  <c r="C6" i="22"/>
  <c r="H8" i="21"/>
  <c r="C78" i="2" l="1"/>
  <c r="C77" i="2"/>
  <c r="C76" i="2"/>
  <c r="C75" i="2"/>
  <c r="AD39" i="9" l="1"/>
  <c r="D20" i="19" l="1"/>
  <c r="F22" i="10" l="1"/>
  <c r="F23" i="10"/>
  <c r="F24" i="10"/>
  <c r="F21" i="10"/>
  <c r="F20" i="19" l="1"/>
  <c r="C20" i="25" l="1"/>
  <c r="F82" i="2"/>
  <c r="AE34" i="9" l="1"/>
  <c r="F8" i="3" l="1"/>
  <c r="J24" i="10" l="1"/>
  <c r="E53" i="25" l="1"/>
  <c r="E49" i="25"/>
  <c r="E41" i="25"/>
  <c r="E37" i="25"/>
  <c r="E25" i="25"/>
  <c r="E20" i="25"/>
  <c r="E8" i="25"/>
  <c r="E2" i="25"/>
  <c r="C46" i="25"/>
  <c r="C41" i="25" s="1"/>
  <c r="D8" i="3" l="1"/>
  <c r="F51" i="20"/>
  <c r="F48" i="20"/>
  <c r="E48" i="20"/>
  <c r="F31" i="10" l="1"/>
  <c r="J30" i="10"/>
  <c r="F30" i="10"/>
  <c r="J29" i="10"/>
  <c r="J27" i="10"/>
  <c r="F27" i="10"/>
  <c r="J26" i="10"/>
  <c r="F26" i="10"/>
  <c r="J25" i="10"/>
  <c r="F25" i="10"/>
  <c r="H23" i="10"/>
  <c r="H31" i="10" s="1"/>
  <c r="H22" i="10"/>
  <c r="N22" i="10" s="1"/>
  <c r="J20" i="10"/>
  <c r="F28" i="10"/>
  <c r="H19" i="10"/>
  <c r="H27" i="10" s="1"/>
  <c r="H18" i="10"/>
  <c r="H26" i="10" s="1"/>
  <c r="J16" i="10"/>
  <c r="L16" i="10" s="1"/>
  <c r="H82" i="2"/>
  <c r="B8" i="21"/>
  <c r="E13" i="18"/>
  <c r="H30" i="19"/>
  <c r="D7" i="18"/>
  <c r="D19" i="18" s="1"/>
  <c r="F13" i="18"/>
  <c r="D43" i="20"/>
  <c r="E43" i="20"/>
  <c r="F43" i="20"/>
  <c r="H43" i="20" s="1"/>
  <c r="C43" i="20"/>
  <c r="E8" i="3"/>
  <c r="E39" i="20" s="1"/>
  <c r="C39" i="20"/>
  <c r="D57" i="18"/>
  <c r="D68" i="18" s="1"/>
  <c r="E57" i="18"/>
  <c r="E68" i="18" s="1"/>
  <c r="F57" i="18"/>
  <c r="F68" i="18" s="1"/>
  <c r="C57" i="18"/>
  <c r="D45" i="18"/>
  <c r="E45" i="18"/>
  <c r="F45" i="18"/>
  <c r="H45" i="18" s="1"/>
  <c r="C45" i="18"/>
  <c r="D21" i="18"/>
  <c r="E21" i="18"/>
  <c r="F21" i="18"/>
  <c r="G21" i="18"/>
  <c r="C21" i="18"/>
  <c r="D10" i="11"/>
  <c r="C42" i="20" s="1"/>
  <c r="E10" i="11"/>
  <c r="D42" i="20" s="1"/>
  <c r="F10" i="11"/>
  <c r="E42" i="20" s="1"/>
  <c r="G10" i="11"/>
  <c r="F42" i="20" s="1"/>
  <c r="H12" i="11"/>
  <c r="E11" i="11"/>
  <c r="F11" i="11"/>
  <c r="G11" i="11"/>
  <c r="D28" i="20"/>
  <c r="D29" i="20"/>
  <c r="D30" i="20"/>
  <c r="D32" i="20"/>
  <c r="D11" i="11"/>
  <c r="E13" i="20"/>
  <c r="F43" i="10" s="1"/>
  <c r="F13" i="20"/>
  <c r="I47" i="10" s="1"/>
  <c r="C13" i="20"/>
  <c r="H48" i="20"/>
  <c r="C2" i="25"/>
  <c r="N8" i="9"/>
  <c r="N13" i="9" s="1"/>
  <c r="N9" i="9"/>
  <c r="N10" i="9"/>
  <c r="N11" i="9"/>
  <c r="N12" i="9"/>
  <c r="R13" i="9"/>
  <c r="U13" i="9"/>
  <c r="X13" i="9"/>
  <c r="AA13" i="9"/>
  <c r="AD13" i="9"/>
  <c r="AC21" i="9"/>
  <c r="AC22" i="9"/>
  <c r="AC23" i="9"/>
  <c r="AC24" i="9"/>
  <c r="AC25" i="9"/>
  <c r="W26" i="9"/>
  <c r="Y26" i="9"/>
  <c r="AC26" i="9" s="1"/>
  <c r="AA26" i="9"/>
  <c r="Q34" i="9"/>
  <c r="Y34" i="9"/>
  <c r="Q35" i="9"/>
  <c r="Y35" i="9"/>
  <c r="Q36" i="9"/>
  <c r="Y36" i="9"/>
  <c r="Q37" i="9"/>
  <c r="Y37" i="9"/>
  <c r="Q38" i="9"/>
  <c r="Y38" i="9"/>
  <c r="M39" i="9"/>
  <c r="Q39" i="9" s="1"/>
  <c r="O39" i="9"/>
  <c r="U39" i="9"/>
  <c r="W39" i="9"/>
  <c r="AC39" i="9"/>
  <c r="AE39" i="9" s="1"/>
  <c r="Q46" i="9"/>
  <c r="Y46" i="9"/>
  <c r="AC46" i="9"/>
  <c r="Q47" i="9"/>
  <c r="Y47" i="9"/>
  <c r="AC47" i="9"/>
  <c r="AD51" i="9"/>
  <c r="Q48" i="9"/>
  <c r="Y48" i="9"/>
  <c r="AC48" i="9"/>
  <c r="AE48" i="9" s="1"/>
  <c r="AD48" i="9"/>
  <c r="Q49" i="9"/>
  <c r="Y49" i="9"/>
  <c r="AC49" i="9"/>
  <c r="AE49" i="9" s="1"/>
  <c r="AD49" i="9"/>
  <c r="Q50" i="9"/>
  <c r="Y50" i="9"/>
  <c r="AC50" i="9"/>
  <c r="AD50" i="9"/>
  <c r="AE50" i="9" s="1"/>
  <c r="M51" i="9"/>
  <c r="O51" i="9"/>
  <c r="Q51" i="9" s="1"/>
  <c r="U51" i="9"/>
  <c r="W51" i="9"/>
  <c r="Y51" i="9" s="1"/>
  <c r="N60" i="9"/>
  <c r="N61" i="9"/>
  <c r="N65" i="9" s="1"/>
  <c r="N62" i="9"/>
  <c r="N63" i="9"/>
  <c r="N64" i="9"/>
  <c r="F65" i="9"/>
  <c r="H65" i="9"/>
  <c r="J65" i="9"/>
  <c r="L65" i="9"/>
  <c r="P65" i="9"/>
  <c r="R65" i="9"/>
  <c r="T65" i="9"/>
  <c r="L13" i="10"/>
  <c r="N13" i="10"/>
  <c r="L14" i="10"/>
  <c r="N14" i="10"/>
  <c r="L15" i="10"/>
  <c r="N15" i="10"/>
  <c r="L44" i="10"/>
  <c r="L45" i="10"/>
  <c r="L46" i="10"/>
  <c r="K56" i="10"/>
  <c r="G9" i="3"/>
  <c r="H9" i="3"/>
  <c r="G10" i="3"/>
  <c r="H10" i="3"/>
  <c r="G11" i="3"/>
  <c r="H11" i="3"/>
  <c r="G12" i="3"/>
  <c r="H12" i="3"/>
  <c r="G13" i="3"/>
  <c r="H13" i="3"/>
  <c r="G14" i="3"/>
  <c r="H14" i="3"/>
  <c r="E7" i="18"/>
  <c r="G8" i="18"/>
  <c r="H8" i="18"/>
  <c r="G9" i="18"/>
  <c r="H9" i="18"/>
  <c r="G10" i="18"/>
  <c r="H10" i="18"/>
  <c r="G11" i="18"/>
  <c r="H11" i="18"/>
  <c r="G12" i="18"/>
  <c r="H12" i="18"/>
  <c r="H14" i="18"/>
  <c r="H15" i="18"/>
  <c r="H16" i="18"/>
  <c r="H18" i="18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D32" i="18"/>
  <c r="E32" i="18"/>
  <c r="H32" i="18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D41" i="18"/>
  <c r="E41" i="18"/>
  <c r="H41" i="18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9" i="18"/>
  <c r="H69" i="18"/>
  <c r="G70" i="18"/>
  <c r="H70" i="18"/>
  <c r="G71" i="18"/>
  <c r="H71" i="18"/>
  <c r="G6" i="19"/>
  <c r="H6" i="19"/>
  <c r="H7" i="19"/>
  <c r="G8" i="19"/>
  <c r="H8" i="19"/>
  <c r="H9" i="19"/>
  <c r="H10" i="19"/>
  <c r="H11" i="19"/>
  <c r="H12" i="19"/>
  <c r="H13" i="19"/>
  <c r="G16" i="19"/>
  <c r="H16" i="19"/>
  <c r="G17" i="19"/>
  <c r="H17" i="19"/>
  <c r="G18" i="19"/>
  <c r="H18" i="19"/>
  <c r="H19" i="19"/>
  <c r="G21" i="19"/>
  <c r="H21" i="19"/>
  <c r="G22" i="19"/>
  <c r="H22" i="19"/>
  <c r="G23" i="19"/>
  <c r="H23" i="19"/>
  <c r="G24" i="19"/>
  <c r="H24" i="19"/>
  <c r="C33" i="20"/>
  <c r="D25" i="19"/>
  <c r="D31" i="20"/>
  <c r="E25" i="19"/>
  <c r="E20" i="19" s="1"/>
  <c r="F25" i="19"/>
  <c r="H25" i="19" s="1"/>
  <c r="G26" i="19"/>
  <c r="H26" i="19"/>
  <c r="G27" i="19"/>
  <c r="H27" i="19"/>
  <c r="G28" i="19"/>
  <c r="H28" i="19"/>
  <c r="G29" i="19"/>
  <c r="H29" i="19"/>
  <c r="G30" i="19"/>
  <c r="G7" i="2"/>
  <c r="H7" i="2"/>
  <c r="D8" i="2"/>
  <c r="E8" i="2"/>
  <c r="F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C16" i="20"/>
  <c r="D21" i="2"/>
  <c r="D16" i="20" s="1"/>
  <c r="E21" i="2"/>
  <c r="E16" i="20" s="1"/>
  <c r="F21" i="2"/>
  <c r="F16" i="20" s="1"/>
  <c r="D17" i="20"/>
  <c r="E44" i="2"/>
  <c r="G44" i="2" s="1"/>
  <c r="F44" i="2"/>
  <c r="E52" i="2"/>
  <c r="F52" i="2"/>
  <c r="G59" i="2"/>
  <c r="G60" i="2"/>
  <c r="G63" i="2"/>
  <c r="G64" i="2"/>
  <c r="G68" i="2"/>
  <c r="G69" i="2"/>
  <c r="G71" i="2"/>
  <c r="G73" i="2"/>
  <c r="C20" i="20"/>
  <c r="E76" i="2"/>
  <c r="E20" i="20" s="1"/>
  <c r="F76" i="2"/>
  <c r="F20" i="20" s="1"/>
  <c r="C21" i="20"/>
  <c r="E77" i="2"/>
  <c r="E21" i="20" s="1"/>
  <c r="F77" i="2"/>
  <c r="G77" i="2" s="1"/>
  <c r="G81" i="2"/>
  <c r="H81" i="2"/>
  <c r="G82" i="2"/>
  <c r="G83" i="2"/>
  <c r="H83" i="2"/>
  <c r="G84" i="2"/>
  <c r="H84" i="2"/>
  <c r="G85" i="2"/>
  <c r="H85" i="2"/>
  <c r="G86" i="2"/>
  <c r="H86" i="2"/>
  <c r="G87" i="2"/>
  <c r="H87" i="2"/>
  <c r="E88" i="2"/>
  <c r="B13" i="20"/>
  <c r="B14" i="20"/>
  <c r="B15" i="20"/>
  <c r="B16" i="20"/>
  <c r="B17" i="20"/>
  <c r="C17" i="20"/>
  <c r="F17" i="20"/>
  <c r="B18" i="20"/>
  <c r="B19" i="20"/>
  <c r="B20" i="20"/>
  <c r="D20" i="20"/>
  <c r="B21" i="20"/>
  <c r="D21" i="20"/>
  <c r="B22" i="20"/>
  <c r="B23" i="20"/>
  <c r="C23" i="20"/>
  <c r="D23" i="20"/>
  <c r="E23" i="20"/>
  <c r="F23" i="20"/>
  <c r="B24" i="20"/>
  <c r="B28" i="20"/>
  <c r="C28" i="20"/>
  <c r="E28" i="20"/>
  <c r="F28" i="20"/>
  <c r="B29" i="20"/>
  <c r="C29" i="20"/>
  <c r="E29" i="20"/>
  <c r="F29" i="20"/>
  <c r="C30" i="20"/>
  <c r="E30" i="20"/>
  <c r="F30" i="20"/>
  <c r="B31" i="20"/>
  <c r="B32" i="20"/>
  <c r="C32" i="20"/>
  <c r="E32" i="20"/>
  <c r="F32" i="20"/>
  <c r="B33" i="20"/>
  <c r="C35" i="20"/>
  <c r="D35" i="20"/>
  <c r="E35" i="20"/>
  <c r="F35" i="20"/>
  <c r="G35" i="20"/>
  <c r="G36" i="20"/>
  <c r="G37" i="20"/>
  <c r="B39" i="20"/>
  <c r="D39" i="20"/>
  <c r="F39" i="20"/>
  <c r="G45" i="20"/>
  <c r="H45" i="20"/>
  <c r="G46" i="20"/>
  <c r="H46" i="20"/>
  <c r="G47" i="20"/>
  <c r="H47" i="20"/>
  <c r="G48" i="20"/>
  <c r="G49" i="20"/>
  <c r="H49" i="20"/>
  <c r="G50" i="20"/>
  <c r="H50" i="20"/>
  <c r="G51" i="20"/>
  <c r="G52" i="20"/>
  <c r="H52" i="20"/>
  <c r="G53" i="20"/>
  <c r="H53" i="20"/>
  <c r="G54" i="20"/>
  <c r="H54" i="20"/>
  <c r="H51" i="20"/>
  <c r="L19" i="10"/>
  <c r="D31" i="19"/>
  <c r="D33" i="20" s="1"/>
  <c r="H76" i="2"/>
  <c r="C14" i="20"/>
  <c r="G43" i="20"/>
  <c r="G76" i="2"/>
  <c r="G45" i="18"/>
  <c r="F17" i="2" l="1"/>
  <c r="F15" i="20" s="1"/>
  <c r="G79" i="2"/>
  <c r="F21" i="20"/>
  <c r="H21" i="20" s="1"/>
  <c r="D17" i="2"/>
  <c r="D15" i="20" s="1"/>
  <c r="G32" i="18"/>
  <c r="N19" i="10"/>
  <c r="H57" i="18"/>
  <c r="G30" i="20"/>
  <c r="H29" i="20"/>
  <c r="J28" i="10"/>
  <c r="N16" i="10"/>
  <c r="L23" i="10"/>
  <c r="L18" i="10"/>
  <c r="G8" i="3"/>
  <c r="H39" i="20"/>
  <c r="G13" i="18"/>
  <c r="F47" i="10"/>
  <c r="E43" i="10"/>
  <c r="D13" i="20"/>
  <c r="H13" i="20"/>
  <c r="H30" i="20"/>
  <c r="G29" i="20"/>
  <c r="H88" i="2"/>
  <c r="G23" i="20"/>
  <c r="H16" i="20"/>
  <c r="F14" i="20"/>
  <c r="G78" i="2"/>
  <c r="N27" i="10"/>
  <c r="L27" i="10"/>
  <c r="C15" i="20"/>
  <c r="H32" i="20"/>
  <c r="H28" i="20"/>
  <c r="G88" i="2"/>
  <c r="H23" i="20"/>
  <c r="G52" i="2"/>
  <c r="H21" i="2"/>
  <c r="E17" i="2"/>
  <c r="E15" i="20" s="1"/>
  <c r="G8" i="2"/>
  <c r="H20" i="20"/>
  <c r="G20" i="20"/>
  <c r="G57" i="18"/>
  <c r="G28" i="20"/>
  <c r="G20" i="19"/>
  <c r="H77" i="2"/>
  <c r="G41" i="18"/>
  <c r="E17" i="20"/>
  <c r="H17" i="20" s="1"/>
  <c r="C31" i="20"/>
  <c r="H20" i="10"/>
  <c r="H13" i="18"/>
  <c r="G75" i="2"/>
  <c r="H8" i="3"/>
  <c r="H78" i="2"/>
  <c r="H44" i="2"/>
  <c r="G21" i="2"/>
  <c r="H8" i="2"/>
  <c r="G25" i="19"/>
  <c r="H17" i="18"/>
  <c r="G7" i="18"/>
  <c r="AE47" i="9"/>
  <c r="AE46" i="9"/>
  <c r="AE51" i="9" s="1"/>
  <c r="G13" i="20"/>
  <c r="H30" i="10"/>
  <c r="N30" i="10" s="1"/>
  <c r="AC51" i="9"/>
  <c r="E14" i="20"/>
  <c r="H7" i="18"/>
  <c r="G32" i="20"/>
  <c r="Y39" i="9"/>
  <c r="H11" i="11"/>
  <c r="H10" i="11"/>
  <c r="G68" i="18"/>
  <c r="H68" i="18"/>
  <c r="L26" i="10"/>
  <c r="N26" i="10"/>
  <c r="E18" i="20"/>
  <c r="E31" i="20"/>
  <c r="E31" i="19"/>
  <c r="J32" i="10"/>
  <c r="H52" i="2"/>
  <c r="J31" i="10"/>
  <c r="G16" i="20"/>
  <c r="L22" i="10"/>
  <c r="N23" i="10"/>
  <c r="D14" i="20"/>
  <c r="N18" i="10"/>
  <c r="H35" i="20"/>
  <c r="H42" i="20"/>
  <c r="G42" i="20"/>
  <c r="G39" i="20"/>
  <c r="I43" i="10" l="1"/>
  <c r="H43" i="10" s="1"/>
  <c r="F58" i="2"/>
  <c r="F67" i="2" s="1"/>
  <c r="H15" i="20"/>
  <c r="G21" i="20"/>
  <c r="F36" i="20"/>
  <c r="D73" i="18"/>
  <c r="D58" i="2"/>
  <c r="D19" i="20" s="1"/>
  <c r="H14" i="20"/>
  <c r="L47" i="10"/>
  <c r="D37" i="20"/>
  <c r="L30" i="10"/>
  <c r="C36" i="20"/>
  <c r="G15" i="20"/>
  <c r="G17" i="2"/>
  <c r="E58" i="2"/>
  <c r="H17" i="2"/>
  <c r="C19" i="20"/>
  <c r="H20" i="19"/>
  <c r="G14" i="20"/>
  <c r="G19" i="18"/>
  <c r="G73" i="18" s="1"/>
  <c r="H19" i="18"/>
  <c r="C37" i="20"/>
  <c r="F18" i="20"/>
  <c r="H18" i="20" s="1"/>
  <c r="D18" i="20"/>
  <c r="C18" i="20"/>
  <c r="H75" i="2"/>
  <c r="F31" i="20"/>
  <c r="G31" i="20" s="1"/>
  <c r="F31" i="19"/>
  <c r="F33" i="20" s="1"/>
  <c r="H28" i="10"/>
  <c r="N20" i="10"/>
  <c r="H17" i="10"/>
  <c r="L20" i="10"/>
  <c r="D4" i="24"/>
  <c r="H79" i="2"/>
  <c r="G17" i="20"/>
  <c r="E36" i="20"/>
  <c r="L31" i="10"/>
  <c r="N31" i="10"/>
  <c r="E37" i="20"/>
  <c r="E33" i="20"/>
  <c r="C22" i="20"/>
  <c r="D72" i="18" l="1"/>
  <c r="D36" i="20" s="1"/>
  <c r="E4" i="24"/>
  <c r="F4" i="24" s="1"/>
  <c r="L43" i="10"/>
  <c r="F19" i="20"/>
  <c r="G58" i="2"/>
  <c r="D67" i="2"/>
  <c r="D22" i="20" s="1"/>
  <c r="G72" i="18"/>
  <c r="F37" i="20"/>
  <c r="H37" i="20" s="1"/>
  <c r="H73" i="18"/>
  <c r="H72" i="18"/>
  <c r="H36" i="20"/>
  <c r="E67" i="2"/>
  <c r="E70" i="2" s="1"/>
  <c r="E19" i="20"/>
  <c r="H58" i="2"/>
  <c r="G31" i="19"/>
  <c r="G18" i="20"/>
  <c r="H25" i="10"/>
  <c r="L17" i="10"/>
  <c r="N17" i="10"/>
  <c r="N28" i="10"/>
  <c r="L28" i="10"/>
  <c r="H31" i="20"/>
  <c r="F22" i="20"/>
  <c r="F70" i="2"/>
  <c r="H31" i="19"/>
  <c r="D7" i="11"/>
  <c r="C41" i="20" s="1"/>
  <c r="C24" i="20"/>
  <c r="D8" i="11" s="1"/>
  <c r="C25" i="20" s="1"/>
  <c r="G33" i="20"/>
  <c r="H33" i="20"/>
  <c r="D70" i="2"/>
  <c r="D14" i="19" s="1"/>
  <c r="G19" i="20" l="1"/>
  <c r="H67" i="2"/>
  <c r="E22" i="20"/>
  <c r="H22" i="20" s="1"/>
  <c r="G67" i="2"/>
  <c r="H19" i="20"/>
  <c r="G7" i="11"/>
  <c r="F41" i="20" s="1"/>
  <c r="F24" i="20"/>
  <c r="G8" i="11" s="1"/>
  <c r="E25" i="20" s="1"/>
  <c r="N25" i="10"/>
  <c r="L25" i="10"/>
  <c r="E7" i="11"/>
  <c r="D41" i="20" s="1"/>
  <c r="D24" i="20"/>
  <c r="E8" i="11" s="1"/>
  <c r="D25" i="20" s="1"/>
  <c r="H70" i="2"/>
  <c r="E24" i="20"/>
  <c r="F7" i="11"/>
  <c r="G70" i="2"/>
  <c r="G22" i="20" l="1"/>
  <c r="F8" i="11"/>
  <c r="H8" i="11" s="1"/>
  <c r="F25" i="20" s="1"/>
  <c r="H24" i="20"/>
  <c r="G24" i="20"/>
  <c r="G14" i="19"/>
  <c r="H14" i="19"/>
  <c r="E41" i="20"/>
  <c r="H7" i="11"/>
  <c r="H25" i="20" l="1"/>
  <c r="G25" i="20"/>
  <c r="G41" i="20"/>
  <c r="H41" i="20"/>
  <c r="F32" i="10"/>
  <c r="F29" i="10"/>
  <c r="H24" i="10"/>
  <c r="N24" i="10" s="1"/>
  <c r="H21" i="10"/>
  <c r="L21" i="10" s="1"/>
  <c r="H32" i="10" l="1"/>
  <c r="L24" i="10"/>
  <c r="N21" i="10"/>
  <c r="H29" i="10"/>
  <c r="N29" i="10" l="1"/>
  <c r="L29" i="10"/>
  <c r="N32" i="10"/>
  <c r="L32" i="10"/>
</calcChain>
</file>

<file path=xl/sharedStrings.xml><?xml version="1.0" encoding="utf-8"?>
<sst xmlns="http://schemas.openxmlformats.org/spreadsheetml/2006/main" count="1542" uniqueCount="931">
  <si>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</si>
  <si>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</si>
  <si>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</si>
  <si>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</si>
  <si>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</si>
  <si>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</si>
  <si>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</si>
  <si>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</si>
  <si>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</si>
  <si>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</si>
  <si>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</si>
  <si>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</si>
  <si>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</si>
  <si>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</si>
  <si>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</si>
  <si>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</si>
  <si>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</si>
  <si>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</si>
  <si>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</si>
  <si>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</si>
  <si>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</si>
  <si>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</si>
  <si>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</si>
  <si>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</si>
  <si>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</si>
  <si>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</si>
  <si>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</si>
  <si>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</si>
  <si>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</si>
  <si>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</si>
  <si>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</si>
  <si>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</si>
  <si>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</si>
  <si>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</si>
  <si>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</si>
  <si>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</si>
  <si>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</si>
  <si>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</si>
  <si>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</si>
  <si>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</si>
  <si>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</si>
  <si>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</si>
  <si>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</si>
  <si>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</si>
  <si>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</si>
  <si>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</si>
  <si>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</si>
  <si>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</si>
  <si>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</si>
  <si>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</si>
  <si>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</si>
  <si>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</si>
  <si>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</si>
  <si>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</si>
  <si>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</si>
  <si>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</si>
  <si>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</si>
  <si>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</si>
  <si>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</si>
  <si>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</si>
  <si>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</si>
  <si>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</si>
  <si>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</si>
  <si>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</si>
  <si>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</si>
  <si>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</si>
  <si>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</si>
  <si>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</si>
  <si>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</si>
  <si>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</si>
  <si>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</si>
  <si>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</si>
  <si>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</si>
  <si>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</si>
  <si>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</si>
  <si>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</si>
  <si>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</si>
  <si>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</si>
  <si>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</si>
  <si>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</si>
  <si>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</si>
  <si>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</si>
  <si>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</si>
  <si>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</si>
  <si>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</si>
  <si>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</si>
  <si>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</si>
  <si>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</si>
  <si>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</si>
  <si>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</si>
  <si>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</si>
  <si>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</si>
  <si>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</si>
  <si>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</si>
  <si>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</si>
  <si>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</si>
  <si>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</si>
  <si>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</si>
  <si>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</si>
  <si>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</si>
  <si>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</si>
  <si>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</si>
  <si>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</si>
  <si>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</si>
  <si>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</si>
  <si>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</si>
  <si>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</si>
  <si>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</si>
  <si>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</si>
  <si>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</si>
  <si>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</si>
  <si>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</si>
  <si>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</si>
  <si>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</si>
  <si>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</si>
  <si>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</si>
  <si>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</si>
  <si>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</si>
  <si>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</si>
  <si>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</si>
  <si>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</si>
  <si>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</si>
  <si>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</si>
  <si>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</si>
  <si>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</si>
  <si>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</si>
  <si>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</si>
  <si>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</si>
  <si>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</si>
  <si>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</si>
  <si>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</si>
  <si>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</si>
  <si>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</si>
  <si>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</si>
  <si>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</si>
  <si>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</si>
  <si>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</si>
  <si>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</si>
  <si>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</si>
  <si>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</si>
  <si>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</si>
  <si>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</si>
  <si>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</si>
  <si>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</si>
  <si>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</si>
  <si>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</si>
  <si>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</si>
  <si>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</si>
  <si>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</si>
  <si>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</si>
  <si>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</si>
  <si>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</si>
  <si>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</si>
  <si>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</si>
  <si>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</si>
  <si>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</si>
  <si>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</si>
  <si>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</si>
  <si>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</si>
  <si>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</si>
  <si>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</si>
  <si>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</si>
  <si>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</si>
  <si>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</si>
  <si>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</si>
  <si>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</si>
  <si>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</si>
  <si>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</si>
  <si>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</si>
  <si>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</si>
  <si>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</si>
  <si>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</si>
  <si>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</si>
  <si>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</si>
  <si>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</si>
  <si>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</si>
  <si>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</si>
  <si>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</si>
  <si>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</si>
  <si>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</si>
  <si>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</si>
  <si>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</si>
  <si>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</si>
  <si>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</si>
  <si>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</si>
  <si>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</si>
  <si>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</si>
  <si>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</si>
  <si>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</si>
  <si>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</si>
  <si>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</si>
  <si>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</si>
  <si>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</si>
  <si>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</si>
  <si>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</si>
  <si>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</si>
  <si>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</si>
  <si>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</si>
  <si>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</si>
  <si>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</si>
  <si>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</si>
  <si>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</si>
  <si>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</si>
  <si>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</si>
  <si>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</si>
  <si>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</si>
  <si>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</si>
  <si>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</si>
  <si>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</si>
  <si>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</si>
  <si>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</si>
  <si>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</si>
  <si>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</si>
  <si>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</si>
  <si>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</si>
  <si>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</si>
  <si>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</si>
  <si>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</si>
  <si>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</si>
  <si>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</si>
  <si>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</si>
  <si>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</si>
  <si>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</si>
  <si>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</si>
  <si>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</si>
  <si>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</si>
  <si>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</si>
  <si>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</si>
  <si>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</si>
  <si>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</si>
  <si>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</si>
  <si>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</si>
  <si>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</si>
  <si>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</si>
  <si>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</si>
  <si>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</si>
  <si>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</si>
  <si>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</si>
  <si>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</si>
  <si>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</si>
  <si>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</si>
  <si>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</si>
  <si>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</si>
  <si>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</si>
  <si>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</si>
  <si>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</si>
  <si>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</si>
  <si>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</si>
  <si>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</si>
  <si>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</si>
  <si>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</si>
  <si>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</si>
  <si>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</si>
  <si>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</si>
  <si>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</si>
  <si>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</si>
  <si>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</si>
  <si>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</si>
  <si>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</si>
  <si>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</si>
  <si>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</si>
  <si>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</si>
  <si>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</si>
  <si>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</si>
  <si>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</si>
  <si>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</si>
  <si>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</si>
  <si>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</si>
  <si>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</si>
  <si>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</si>
  <si>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</si>
  <si>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</si>
  <si>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</si>
  <si>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</si>
  <si>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</si>
  <si>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</si>
  <si>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</si>
  <si>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</si>
  <si>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</si>
  <si>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</si>
  <si>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</si>
  <si>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</si>
  <si>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</si>
  <si>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</si>
  <si>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</si>
  <si>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</si>
  <si>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</si>
  <si>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</si>
  <si>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</si>
  <si>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</si>
  <si>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</si>
  <si>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</si>
  <si>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</si>
  <si>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</si>
  <si>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</si>
  <si>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</si>
  <si>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</si>
  <si>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</si>
  <si>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</si>
  <si>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</si>
  <si>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</si>
  <si>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</si>
  <si>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</si>
  <si>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</si>
  <si>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</si>
  <si>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</si>
  <si>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</si>
  <si>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</si>
  <si>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</si>
  <si>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</si>
  <si>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</si>
  <si>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</si>
  <si>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</si>
  <si>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</si>
  <si>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</si>
  <si>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</si>
  <si>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</si>
  <si>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</si>
  <si>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</si>
  <si>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</si>
  <si>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</si>
  <si>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</si>
  <si>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</si>
  <si>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</si>
  <si>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</si>
  <si>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</si>
  <si>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</si>
  <si>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</si>
  <si>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</si>
  <si>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</si>
  <si>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</si>
  <si>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</si>
  <si>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</si>
  <si>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</si>
  <si>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</si>
  <si>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</si>
  <si>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</si>
  <si>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</si>
  <si>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</si>
  <si>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</si>
  <si>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</si>
  <si>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</si>
  <si>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</si>
  <si>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</si>
  <si>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</si>
  <si>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</si>
  <si>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</si>
  <si>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</si>
  <si>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</si>
  <si>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</si>
  <si>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</si>
  <si>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</si>
  <si>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</si>
  <si>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</si>
  <si>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</si>
  <si>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</si>
  <si>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</si>
  <si>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</si>
  <si>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</si>
  <si>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</si>
  <si>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</si>
  <si>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</si>
  <si>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</si>
  <si>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</si>
  <si>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</si>
  <si>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</si>
  <si>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</si>
  <si>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</si>
  <si>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</si>
  <si>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</si>
  <si>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</si>
  <si>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</si>
  <si>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</si>
  <si>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</si>
  <si>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</si>
  <si>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</si>
  <si>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</si>
  <si>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</si>
  <si>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</si>
  <si>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</si>
  <si>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</si>
  <si>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</si>
  <si>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</si>
  <si>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</si>
  <si>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</si>
  <si>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</si>
  <si>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</si>
  <si>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</si>
  <si>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</si>
  <si>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</si>
  <si>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</si>
  <si>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</si>
  <si>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</si>
  <si>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</si>
  <si>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</si>
  <si>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</si>
  <si>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</si>
  <si>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</si>
  <si>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</si>
  <si>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</si>
  <si>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</si>
  <si>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</si>
  <si>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</si>
  <si>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</si>
  <si>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</si>
  <si>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</si>
  <si>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</si>
  <si>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</si>
  <si>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</si>
  <si>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</si>
  <si>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</si>
  <si>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</si>
  <si>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</si>
  <si>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</si>
  <si>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</si>
  <si>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</si>
  <si>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</si>
  <si>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</si>
  <si>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</si>
  <si>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</si>
  <si>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</si>
  <si>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</si>
  <si>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</si>
  <si>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</si>
  <si>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</si>
  <si>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</si>
  <si>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</si>
  <si>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</si>
  <si>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</si>
  <si>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</si>
  <si>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</si>
  <si>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</si>
  <si>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</si>
  <si>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</si>
  <si>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</si>
  <si>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</si>
  <si>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</si>
  <si>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</si>
  <si>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</si>
  <si>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</si>
  <si>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</si>
  <si>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</si>
  <si>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</si>
  <si>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</si>
  <si>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</si>
  <si>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</si>
  <si>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</si>
  <si>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</si>
  <si>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</si>
  <si>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</si>
  <si>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</si>
  <si>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</si>
  <si>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</si>
  <si>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</si>
  <si>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</si>
  <si>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</si>
  <si>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</si>
  <si>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</si>
  <si>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</si>
  <si>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</si>
  <si>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</si>
  <si>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</si>
  <si>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</si>
  <si>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</si>
  <si>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</si>
  <si>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</si>
  <si>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</si>
  <si>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</si>
  <si>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</si>
  <si>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</si>
  <si>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</si>
  <si>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</si>
  <si>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</si>
  <si>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</si>
  <si>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</si>
  <si>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</si>
  <si>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</si>
  <si>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</si>
  <si>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</si>
  <si>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</si>
  <si>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</si>
  <si>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</si>
  <si>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</si>
  <si>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</si>
  <si>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</si>
  <si>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</si>
  <si>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</si>
  <si>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</si>
  <si>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</si>
  <si>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</si>
  <si>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-</t>
  </si>
  <si>
    <t>Надання послуг з утримання будинківі споруд та прибудинкових територій</t>
  </si>
  <si>
    <t>стягнення боргу</t>
  </si>
  <si>
    <t>1.</t>
  </si>
  <si>
    <t>Інформація про претензійно-позовну роботу комунального підприємства КП БМР ЖЕК № 7</t>
  </si>
  <si>
    <r>
      <t xml:space="preserve">Керівник </t>
    </r>
    <r>
      <rPr>
        <sz val="14"/>
        <rFont val="Times New Roman"/>
        <family val="1"/>
        <charset val="204"/>
      </rPr>
      <t>Начальник</t>
    </r>
  </si>
  <si>
    <t>Керівник Начальник</t>
  </si>
  <si>
    <t>КП БМР ЖЕК № 7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</si>
  <si>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</si>
  <si>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</si>
  <si>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</si>
  <si>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</si>
  <si>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</si>
  <si>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</si>
  <si>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</si>
  <si>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</si>
  <si>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</si>
  <si>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</si>
  <si>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</si>
  <si>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</si>
  <si>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</si>
  <si>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>Поточний ремонт ліфтів</t>
  </si>
  <si>
    <t xml:space="preserve">Вода </t>
  </si>
  <si>
    <t>спецодяг. Інструм</t>
  </si>
  <si>
    <t xml:space="preserve"> електроенергія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</si>
  <si>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</si>
  <si>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</si>
  <si>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</si>
  <si>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</si>
  <si>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</si>
  <si>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</si>
  <si>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</si>
  <si>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Податкиза за землю</t>
  </si>
  <si>
    <t>обслуговування  компютерної техники</t>
  </si>
  <si>
    <t xml:space="preserve">Інші операційні витрати </t>
  </si>
  <si>
    <t>Матеріальна допомога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</si>
  <si>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</si>
  <si>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</si>
  <si>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</si>
  <si>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ПДВ</t>
  </si>
  <si>
    <t>ПДФО</t>
  </si>
  <si>
    <t>Головний економіст                                               Г.В.Кошова</t>
  </si>
  <si>
    <t>Леваневського,34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</si>
  <si>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</si>
  <si>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</si>
  <si>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</si>
  <si>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</si>
  <si>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Придбання (виготовлення) основних засобів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</si>
  <si>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</si>
  <si>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</si>
  <si>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</si>
  <si>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</si>
  <si>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</si>
  <si>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>70.20</t>
  </si>
  <si>
    <t>списання БРР</t>
  </si>
  <si>
    <t>моденізація автотранспорту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</si>
  <si>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військовий збір  </t>
    </r>
  </si>
  <si>
    <t>Леваневського,77</t>
  </si>
  <si>
    <t>Героїв Крут,45</t>
  </si>
  <si>
    <t xml:space="preserve"> Військовий збір      </t>
  </si>
  <si>
    <t>інши витрати</t>
  </si>
  <si>
    <t>Списання ДКИ,% банків</t>
  </si>
  <si>
    <t>щитка гидравлічна з бункером</t>
  </si>
  <si>
    <t>обслуговування  вентканалів</t>
  </si>
  <si>
    <t>Єдиний внесок на загальнообов'язкове державне соціальне страхування</t>
  </si>
  <si>
    <t>План минулого року квартал</t>
  </si>
  <si>
    <t xml:space="preserve">     надходження коштів (оренда)</t>
  </si>
  <si>
    <t xml:space="preserve">, </t>
  </si>
  <si>
    <t>безповоротна фінансова допомога на карантин</t>
  </si>
  <si>
    <t>коригування резерву сумн.боргів</t>
  </si>
  <si>
    <t>дохід від оренди</t>
  </si>
  <si>
    <t>насоссна станція</t>
  </si>
  <si>
    <t>Телефон (04563)  7-10-34</t>
  </si>
  <si>
    <t>Відомості про спори немайнового характеру</t>
  </si>
  <si>
    <t>Сторони</t>
  </si>
  <si>
    <t>Стадія розгляду</t>
  </si>
  <si>
    <t>Юрист Недужко Ю.В.                              тел.7-16-56</t>
  </si>
  <si>
    <t>Юрій  БАЛАС</t>
  </si>
  <si>
    <t>Головний економіст Галина КОШОВА тел.7-10-34</t>
  </si>
  <si>
    <t>Головний економіст Галина КОШОВА тел.7-16-56</t>
  </si>
  <si>
    <t>Прізвище та ініціали керівника  Юрій БАЛАС</t>
  </si>
  <si>
    <t>Управління будинком</t>
  </si>
  <si>
    <t>Винагорода</t>
  </si>
  <si>
    <t>податок на прибуток</t>
  </si>
  <si>
    <t>профезінфекція</t>
  </si>
  <si>
    <t>по КП БМР ЖЕК № 7</t>
  </si>
  <si>
    <t>Керівник Юрій БАЛАС</t>
  </si>
  <si>
    <t>Виконавець Галина КОШОВА</t>
  </si>
  <si>
    <r>
      <t xml:space="preserve">Керівник </t>
    </r>
    <r>
      <rPr>
        <sz val="12"/>
        <rFont val="Times New Roman"/>
        <family val="1"/>
        <charset val="204"/>
      </rPr>
      <t>Начальник</t>
    </r>
  </si>
  <si>
    <t>Головний економіст Галина КОШОВА тел.04563 7-10-34</t>
  </si>
  <si>
    <t>страхування</t>
  </si>
  <si>
    <t>поштові витрати</t>
  </si>
  <si>
    <t>виплата мобілізованим</t>
  </si>
  <si>
    <t>Сплачено боржником</t>
  </si>
  <si>
    <t>часина чис прибутку</t>
  </si>
  <si>
    <t>витратина відр під звіт</t>
  </si>
  <si>
    <t>інши податки</t>
  </si>
  <si>
    <t>Балансова вартість
(тис.грн.) 
на 01.04.2023р.</t>
  </si>
  <si>
    <t>Заборгованості по виплаті заробітної платі не має</t>
  </si>
  <si>
    <t xml:space="preserve">                                                                            </t>
  </si>
  <si>
    <t xml:space="preserve">Інформація щодо діяльності підприємства упродовж 2019-2024років </t>
  </si>
  <si>
    <t>автотранспортні послуги</t>
  </si>
  <si>
    <t>Решетнік Валентина Миколаївна</t>
  </si>
  <si>
    <t>Горова Любов Олександрівна</t>
  </si>
  <si>
    <t>Качан Олена Вікторівна</t>
  </si>
  <si>
    <t>Бондар Валентина Петрівна</t>
  </si>
  <si>
    <t>357/2390/24 перша інстанція</t>
  </si>
  <si>
    <t>Оксенчук Олександр Григорович</t>
  </si>
  <si>
    <t>Боженко (Губань) Маріна Василівна</t>
  </si>
  <si>
    <t>Морський Анатолій Леонідович</t>
  </si>
  <si>
    <t>Самойленко Надія Іванівна</t>
  </si>
  <si>
    <t>Мирна Валентина Станіславівна</t>
  </si>
  <si>
    <t>Сафронова Катерина Ігорівна</t>
  </si>
  <si>
    <t>Данильчак Ярослав Сергійович</t>
  </si>
  <si>
    <t>Білоножко Олена Михайлівна</t>
  </si>
  <si>
    <t>Безлаківський Вадим Миколайович</t>
  </si>
  <si>
    <t>Гладченко Володимир Валерійович</t>
  </si>
  <si>
    <t>ухвала ч. 3 ст. 163 ЦПК України</t>
  </si>
  <si>
    <t>Яковлєв Артур Аркадійович</t>
  </si>
  <si>
    <t>Григорчук Галина Василівна</t>
  </si>
  <si>
    <t>Ісаєнко Олена Михайлівна</t>
  </si>
  <si>
    <t>Гуторка Лариса Василівна</t>
  </si>
  <si>
    <t>ч. 3 ст. 163 ЦПК України</t>
  </si>
  <si>
    <t>Зварич Валентина Володимирівна</t>
  </si>
  <si>
    <t>Демчук Василь Михайлович</t>
  </si>
  <si>
    <t>ч. 3 ст. 171 ЦПК України</t>
  </si>
  <si>
    <t>Маркіна Світлана Анатоліївна</t>
  </si>
  <si>
    <t>Сизоненко Ігор Олександрович</t>
  </si>
  <si>
    <t>ухвала ч.1 ст.165 ЦПК</t>
  </si>
  <si>
    <t>Ольшевська Ірина Анатоліївна</t>
  </si>
  <si>
    <t>Усатюк Ліна Петрівна</t>
  </si>
  <si>
    <t>Волошин Микола Сергійович</t>
  </si>
  <si>
    <t>Бурлака Андрій Михайлович</t>
  </si>
  <si>
    <t>Копитова Ніна Павлівна</t>
  </si>
  <si>
    <t>Диптан Тетяна Іванівна</t>
  </si>
  <si>
    <t>Семеркова Марія Сергіївна</t>
  </si>
  <si>
    <t>Костенко Валентина Гнатівна</t>
  </si>
  <si>
    <t>Горохівський Ігор Святославович</t>
  </si>
  <si>
    <t>Жерепа Валерій Васильович</t>
  </si>
  <si>
    <t>Свінціцька Олена Іванівна</t>
  </si>
  <si>
    <t>Герасименко Ольга Василівна</t>
  </si>
  <si>
    <t>Пустовойт Марія Олександрівна</t>
  </si>
  <si>
    <t>Овсієнко Тамара Іванівна</t>
  </si>
  <si>
    <t>Москаленко Сергій Миколайович</t>
  </si>
  <si>
    <t>Бабенко Ганна Павлівна</t>
  </si>
  <si>
    <t>Іщенко Вікторія Вячеславівна</t>
  </si>
  <si>
    <t>Коротаєв Андрій Євстигнійович</t>
  </si>
  <si>
    <t>Волинець Ольга Олексіївна</t>
  </si>
  <si>
    <t>Байол Олена Петрівна</t>
  </si>
  <si>
    <t>Кравцова Олена Миколаївна</t>
  </si>
  <si>
    <t>Бахарєв Сергій Володимирович</t>
  </si>
  <si>
    <t>Іншаков Костянтин Олександрович</t>
  </si>
  <si>
    <t>Редька Ольга Володимирівна</t>
  </si>
  <si>
    <t>Клецька Олена Миколаївна</t>
  </si>
  <si>
    <t>Величко Ігор Іванович</t>
  </si>
  <si>
    <t>Панчук(Блінова) Ірина Анатоліївна</t>
  </si>
  <si>
    <t>Чернобров Олександр Олександрович</t>
  </si>
  <si>
    <t>Семянівська Ніна Кирилівна</t>
  </si>
  <si>
    <t>Рахуба Олександр Михайлович</t>
  </si>
  <si>
    <t>Скляренко Світлана Борисівна</t>
  </si>
  <si>
    <t>Пономарьова Валентина Георгіївна</t>
  </si>
  <si>
    <t>Єзерський Віталій Володимирович</t>
  </si>
  <si>
    <t>Маринченко Наталія Миколаївна</t>
  </si>
  <si>
    <t>ухвала ч.1 ст.166 ЦПК</t>
  </si>
  <si>
    <t>Тимошенко Інна Анатоліївна</t>
  </si>
  <si>
    <t>Брюхова Ольга Вікторівна</t>
  </si>
  <si>
    <t>Гриченко Ія Анатоліївна</t>
  </si>
  <si>
    <t>Поліщук Тетяна Вікторівна</t>
  </si>
  <si>
    <t>Бахмач Галина Миколаївна</t>
  </si>
  <si>
    <t>Годун Ольга Іванівна</t>
  </si>
  <si>
    <t>Осьмаков Роман Анатолійович</t>
  </si>
  <si>
    <t>Бондар Юрій Володимирович</t>
  </si>
  <si>
    <t>Винарська Оксана Василівна</t>
  </si>
  <si>
    <t>ухвала ч.3.ст163 ЦПК</t>
  </si>
  <si>
    <t>Маковецька Ольга Валеріївна</t>
  </si>
  <si>
    <t>Степурко Тетяна Вікторівна</t>
  </si>
  <si>
    <t>Ліпустіна Юлія Альбертівна</t>
  </si>
  <si>
    <t>ухвалап.3 ч. 3 ст. 163 ЦПК України</t>
  </si>
  <si>
    <t>Костина Микола Степанович</t>
  </si>
  <si>
    <t>Кузьменко Ірина Володимирівна</t>
  </si>
  <si>
    <t>Василенко Денис Олексійович</t>
  </si>
  <si>
    <t>Линник Олександр Іванович</t>
  </si>
  <si>
    <t>Щепанська Юлія Валеріївна</t>
  </si>
  <si>
    <t>Чайковська Ірина Василівна</t>
  </si>
  <si>
    <t>Куртішов Леонід Романович</t>
  </si>
  <si>
    <t>Лук"янова Тетяна Євгеніївна</t>
  </si>
  <si>
    <t>Темченко Валентина Мойсеївна</t>
  </si>
  <si>
    <t>направлено по пошті 27.03.24</t>
  </si>
  <si>
    <t>Гіржіштова (Шкредова) Альбіна Леонідівна</t>
  </si>
  <si>
    <t>Сулима Павло Миколайович</t>
  </si>
  <si>
    <t>Крушина Ярослав Васильович</t>
  </si>
  <si>
    <t>Стаховська Неля Анатоліївна</t>
  </si>
  <si>
    <t>Виконавець Галина Кошова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</si>
  <si>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(розшифрувати)лік</t>
    </r>
  </si>
  <si>
    <t>модернизація</t>
  </si>
  <si>
    <t>придбання щитки бункерної</t>
  </si>
  <si>
    <t xml:space="preserve">модернизація </t>
  </si>
  <si>
    <t>за 2 квартал 2024року</t>
  </si>
  <si>
    <t>до фінансового звіту за 2 квартал 2024р.</t>
  </si>
  <si>
    <t>357/5529/24     перша інстанція</t>
  </si>
  <si>
    <t>Сокотенюк Микола Сергійович</t>
  </si>
  <si>
    <t>357/5668/24         перша інстанція</t>
  </si>
  <si>
    <t>Юкашева Тетяна Іванівна</t>
  </si>
  <si>
    <t>357/5672/24           перша інстанція</t>
  </si>
  <si>
    <t>Прохорова Тетяна Костянтинівна</t>
  </si>
  <si>
    <t>357/5677/24         перша інстанція</t>
  </si>
  <si>
    <t>Реснянський Віталій Олексійович</t>
  </si>
  <si>
    <t>357/5681/24     перша інстанція</t>
  </si>
  <si>
    <t>Ядрова (Реснянська) Ірина Олексіївна</t>
  </si>
  <si>
    <t>357/5687/24     перша інстанція</t>
  </si>
  <si>
    <t>Мартин Валентина Павлівна</t>
  </si>
  <si>
    <t>357/5858/24  перша інстанція</t>
  </si>
  <si>
    <t>Грецька Марина Володимирівна</t>
  </si>
  <si>
    <t>Боржник уклав договір реструкт</t>
  </si>
  <si>
    <t>357/5855/24    перша інстанція</t>
  </si>
  <si>
    <t>Бєлова Олена Володимирівна</t>
  </si>
  <si>
    <t>357/5852/24      перша інстанція</t>
  </si>
  <si>
    <t>Удовиченко Оксана Миколаївна</t>
  </si>
  <si>
    <t>357/5849/24     перша інстанція</t>
  </si>
  <si>
    <t>Радіонова Юлія Володимирівна</t>
  </si>
  <si>
    <t>357/5840/24    перша інстанція</t>
  </si>
  <si>
    <t>Булавенко Ігор Михайлович</t>
  </si>
  <si>
    <t>357/5860/24       перша інстанція</t>
  </si>
  <si>
    <t>Дідоренко Надія Олексіївна</t>
  </si>
  <si>
    <t>357/5836/24     перша інстанція</t>
  </si>
  <si>
    <t>Шалавінський Станіслав Іванович</t>
  </si>
  <si>
    <t>357/2286/24     перша інстанція</t>
  </si>
  <si>
    <t>357/7343/24     перша інстанція</t>
  </si>
  <si>
    <t>Галіченко Оксана Євгеніївна</t>
  </si>
  <si>
    <t>357/7340/24    перша інстанція</t>
  </si>
  <si>
    <t>Чорний Василь Миколайович</t>
  </si>
  <si>
    <t>357/7347/24       перша інстанція</t>
  </si>
  <si>
    <t>Куріцин Юрій Іванович</t>
  </si>
  <si>
    <t>357/7350/24       перша інстанція</t>
  </si>
  <si>
    <t>Степовий Олег Володимирович</t>
  </si>
  <si>
    <t>357/7351/24       перша інстанція</t>
  </si>
  <si>
    <t>Курилюк Сергій Олександрович</t>
  </si>
  <si>
    <t>357/7359/24        перша інстанція</t>
  </si>
  <si>
    <t>Крижанівська Людмила Леонідівна</t>
  </si>
  <si>
    <t>357/7308/24       перша інстанція</t>
  </si>
  <si>
    <t>Устименко Владислав Ігорович</t>
  </si>
  <si>
    <t>357/7305/24        перша інстанція</t>
  </si>
  <si>
    <t>Фіалко Жанна Миколаївна</t>
  </si>
  <si>
    <t>357/7302/24        перша інстанція</t>
  </si>
  <si>
    <t>Березинець Андрій Іванович</t>
  </si>
  <si>
    <t>ухвала ч. 3 ст. 171 ЦПК України</t>
  </si>
  <si>
    <t>357/7296/24        перша інстанція</t>
  </si>
  <si>
    <t>Кузьмич Володимир Дем'янович</t>
  </si>
  <si>
    <t>357/7027/24      перша інстанція</t>
  </si>
  <si>
    <t>Заліток Оксана Миколаївна</t>
  </si>
  <si>
    <t>сплачують не подавати до двс</t>
  </si>
  <si>
    <t>Бачинський Андрій Андрійович</t>
  </si>
  <si>
    <t>357/7019/24     перша інстанція</t>
  </si>
  <si>
    <t>Сікора Людмила Анатоліївна</t>
  </si>
  <si>
    <t>357/7014/24      перша інстанція</t>
  </si>
  <si>
    <t>Петрик Роман Михайлович</t>
  </si>
  <si>
    <t>357/7012/24    перша інстанція</t>
  </si>
  <si>
    <t>Конєв Анатолій Володимирович</t>
  </si>
  <si>
    <t>357/7011/24    перша інстанція</t>
  </si>
  <si>
    <t>Шульга Віктор Назарович</t>
  </si>
  <si>
    <t>357/6996/24     перша інстанція</t>
  </si>
  <si>
    <t>Атаманенко Юрій Михайлович</t>
  </si>
  <si>
    <t>357/6981/24     перша інстанція</t>
  </si>
  <si>
    <t>Свирид Юрій Миколайович</t>
  </si>
  <si>
    <t>357/7034/24     перша інстанція</t>
  </si>
  <si>
    <t>Лук"янець Валентина Вікторівна</t>
  </si>
  <si>
    <t>357/6988/24     перша інстанція</t>
  </si>
  <si>
    <t>Іванькін Віктор Іванович</t>
  </si>
  <si>
    <t>357/6972/24    перша інстанція</t>
  </si>
  <si>
    <t>Білодід Анастасія Володимирівна</t>
  </si>
  <si>
    <t>357/6969/24    перша інстанція</t>
  </si>
  <si>
    <t>357/7237/24     перша інстанція</t>
  </si>
  <si>
    <t>Коваль Надія Петрівна</t>
  </si>
  <si>
    <t>357/7233/24   перша інстанція</t>
  </si>
  <si>
    <t>Фєдосєєва Зоя Володимирівна</t>
  </si>
  <si>
    <t>357/7227/24    перша інстанція</t>
  </si>
  <si>
    <t>Трещун Людмила Іванівна</t>
  </si>
  <si>
    <t>357/7227/24     перша інстанція</t>
  </si>
  <si>
    <t>Шаповал Ірина Петрівна</t>
  </si>
  <si>
    <t>357/7191/24    перша інстанція</t>
  </si>
  <si>
    <t>Курмаш Олександр Сергійович</t>
  </si>
  <si>
    <t>357/7174/24     перша інстанція</t>
  </si>
  <si>
    <t>Поліщук Микола Миколайович</t>
  </si>
  <si>
    <t>357/7239/24     перша інстанція</t>
  </si>
  <si>
    <t>Щипак Світлана Іванівна</t>
  </si>
  <si>
    <t>357/7976/24     перша інстанція</t>
  </si>
  <si>
    <t>Карпенко Світлана Іванівна</t>
  </si>
  <si>
    <t>357/7975/24    перша інстанція</t>
  </si>
  <si>
    <t>Кравченко Валентина Анатоліївна</t>
  </si>
  <si>
    <t>357/7974/24    перша інстанція</t>
  </si>
  <si>
    <t>Поліщук Вадим Анатолійович</t>
  </si>
  <si>
    <t>357/7969/24    перша інстанція</t>
  </si>
  <si>
    <t>Саюстова Анна Валеріївна</t>
  </si>
  <si>
    <t>357/7967/24    перша інстанція</t>
  </si>
  <si>
    <t>Цабо Ірина Юріївна</t>
  </si>
  <si>
    <t>357/7961/24    перша інстанція</t>
  </si>
  <si>
    <t>Мельниченко Ніна Миколаївна</t>
  </si>
  <si>
    <t>357/7956/24     перша інстанція</t>
  </si>
  <si>
    <t>Гронська Наталія Володимирівна</t>
  </si>
  <si>
    <t>357/7770/24    перша інстанція</t>
  </si>
  <si>
    <t>Кузьміна Ольга Володимирівна</t>
  </si>
  <si>
    <t>357/7765/24   перша інстанція</t>
  </si>
  <si>
    <t>Цимбал Сергій Федорович</t>
  </si>
  <si>
    <t>357/7746/24     перша інстанція</t>
  </si>
  <si>
    <t>Кібенко Сергій Леонідович</t>
  </si>
  <si>
    <t>357/7744/24    перша інстанція</t>
  </si>
  <si>
    <t>Попова Олена Анатоліївна</t>
  </si>
  <si>
    <t>357/7743/24     перша інстанція</t>
  </si>
  <si>
    <t>Тарасенко Валерій Миколайович</t>
  </si>
  <si>
    <t>357/7739/24    перша інстанція</t>
  </si>
  <si>
    <t>Муштрук Світлана Степанівна</t>
  </si>
  <si>
    <t>357/7737/24    перша інстанція</t>
  </si>
  <si>
    <t>Стадніченко Наталія Миколаївна</t>
  </si>
  <si>
    <t>357/7718/24     перша інстанція</t>
  </si>
  <si>
    <t>Золотарьов Олександр Юрійович</t>
  </si>
  <si>
    <t>357/7713/24    перша інстанція</t>
  </si>
  <si>
    <t>Гончарук Людмила Василівна</t>
  </si>
  <si>
    <t>357/7710/24    перша інстанція</t>
  </si>
  <si>
    <t>Бутенко Валентина Григорівна</t>
  </si>
  <si>
    <t>357/7707/24          перша інстанція</t>
  </si>
  <si>
    <t>Савченко Людмила Михайлівна</t>
  </si>
  <si>
    <t>357/7701/24        перша інстанція</t>
  </si>
  <si>
    <t>Адамчук Алла Володимирівна</t>
  </si>
  <si>
    <t>357/7699/24         перша інстанція</t>
  </si>
  <si>
    <t>Дзус Любов Василівна</t>
  </si>
  <si>
    <t>357/7696/24          перша інстанція</t>
  </si>
  <si>
    <t>Коваленко Ангеліна Василівна</t>
  </si>
  <si>
    <t>357/7693/24          перша інстанція</t>
  </si>
  <si>
    <t>Тарасенко Вадим Вікторович</t>
  </si>
  <si>
    <t>357/7687/24       перша інстанція</t>
  </si>
  <si>
    <t>Черних Людмила Олександрівна</t>
  </si>
  <si>
    <t>відправлено до суду 17.06.24 (незареєстровані)</t>
  </si>
  <si>
    <t>Авраменко Марія Олександрівна</t>
  </si>
  <si>
    <t>Гвоздецький Володимир Евгенович</t>
  </si>
  <si>
    <t>Борщевська Тетяна Олександрівна</t>
  </si>
  <si>
    <t>Содоль Людмила Олександрівна</t>
  </si>
  <si>
    <t>Степанова Ірина Олексіївна</t>
  </si>
  <si>
    <t>Мотузкіна Катерина Миколаївна</t>
  </si>
  <si>
    <t>Шевчук Любов Олександрівна</t>
  </si>
  <si>
    <t>Габченко Дмитро Костянтинович</t>
  </si>
  <si>
    <t>Гнатовська Надія Федорівна</t>
  </si>
  <si>
    <t>відправлено до суду 26.06.24 (незареєстровані)</t>
  </si>
  <si>
    <t>Ковчун Тетяна Григорівна</t>
  </si>
  <si>
    <t>Путна Ольга Віталіївна</t>
  </si>
  <si>
    <t>Лиховий Володимир Сергійович</t>
  </si>
  <si>
    <t>Старий Олександр Володимирович</t>
  </si>
  <si>
    <t>Олійник Олена Іванівна</t>
  </si>
  <si>
    <t>Петренко Марина Володимирівна</t>
  </si>
  <si>
    <t>Шкоденко Людмила Вікторівна</t>
  </si>
  <si>
    <t>Драбинко Анастасія Олегівна</t>
  </si>
  <si>
    <t>Штельман Альбіна Григорівна</t>
  </si>
  <si>
    <t>Мохнач Андрій Миколайович</t>
  </si>
  <si>
    <t>Мороз Сергій Дмитрович</t>
  </si>
  <si>
    <t>Калініна Марина Вікторівна</t>
  </si>
  <si>
    <t>ухвала п.3 ч.3 ст. 163 ЦПК України</t>
  </si>
  <si>
    <t>357/2342/24       перша інстанція</t>
  </si>
  <si>
    <t>357/2350/24        перша інстанція</t>
  </si>
  <si>
    <t>357/2328/24        перша інстанція</t>
  </si>
  <si>
    <t>357/2351/24         перша інстанція</t>
  </si>
  <si>
    <t>357/2374/24           перша інстанція</t>
  </si>
  <si>
    <t>357/2340/24       перша інстанція</t>
  </si>
  <si>
    <t>357/2297/24           перша інстанція</t>
  </si>
  <si>
    <t>357/2294/24          перша інстанція</t>
  </si>
  <si>
    <t>357/2290/24     перша інстанція</t>
  </si>
  <si>
    <t>357/2286/24       перша інстанція</t>
  </si>
  <si>
    <t>357/2282/24         перша інстанція</t>
  </si>
  <si>
    <t>357/2330/24          перша інстанція</t>
  </si>
  <si>
    <t>357/2309/24        перша інстанція</t>
  </si>
  <si>
    <t>357/2308/24          перша інстанція</t>
  </si>
  <si>
    <t>357/2305/24            перша інстанція</t>
  </si>
  <si>
    <t>357/2303/24            перша інстанція</t>
  </si>
  <si>
    <t>357/2302/24          перша інстанція</t>
  </si>
  <si>
    <t>357/2502/24      перша інстанція</t>
  </si>
  <si>
    <t>357/2487/24      перша інстанція</t>
  </si>
  <si>
    <t>357/4014/24     перша інстанція</t>
  </si>
  <si>
    <t>357/4018/24      перша інстанція</t>
  </si>
  <si>
    <t>357/4038/24      перша інстанція</t>
  </si>
  <si>
    <t>357/4026/24         перша інстанція</t>
  </si>
  <si>
    <t>357/4021/24       перша інстанція</t>
  </si>
  <si>
    <t>357/4045/24         перша інстанція</t>
  </si>
  <si>
    <t>357/4024/24           перша інстанція</t>
  </si>
  <si>
    <t>357/4047/24       перша інстанція</t>
  </si>
  <si>
    <t>357/4057/24         перша інстанція</t>
  </si>
  <si>
    <t>357/3996/24         перша інстанція</t>
  </si>
  <si>
    <t>357/4009/24           перша інстанція</t>
  </si>
  <si>
    <t>357/4684/24       перша інстанція</t>
  </si>
  <si>
    <t>357/4651/24        перша інстанція</t>
  </si>
  <si>
    <t>357/4668/24       перша інстанція</t>
  </si>
  <si>
    <t>ч. 2 ст. 164 ЦПК України</t>
  </si>
  <si>
    <t>357/4662/24          перша інстанція</t>
  </si>
  <si>
    <t>357/4619/24        перша інстанція</t>
  </si>
  <si>
    <t>357/4614/24       перша інстанція</t>
  </si>
  <si>
    <t>357/4612/24     перша інстанція</t>
  </si>
  <si>
    <t>357/4607/24      перша інстанція</t>
  </si>
  <si>
    <t>357/4601/24        перша інстанція</t>
  </si>
  <si>
    <t>357/4593/24         перша інстанція</t>
  </si>
  <si>
    <t>357/4582/24         перша інстанція</t>
  </si>
  <si>
    <t>357/4650/24        перша інстанція</t>
  </si>
  <si>
    <t>357/4645/24      перша інстанція</t>
  </si>
  <si>
    <t>357/4627/24     перша інстанція</t>
  </si>
  <si>
    <t>357/4626/24      перша інстанція</t>
  </si>
  <si>
    <t>357/4623/24      перша інстанція</t>
  </si>
  <si>
    <t>357/4693/24       перша інстанція</t>
  </si>
  <si>
    <t>357/4690/24     перша інстанція</t>
  </si>
  <si>
    <t>357/4694/24        перша інстанція</t>
  </si>
  <si>
    <t>357/4710/24     перша інстанція</t>
  </si>
  <si>
    <t>357/4736/24          перша інстанція</t>
  </si>
  <si>
    <t>357/4734/24         перша інстанція</t>
  </si>
  <si>
    <t>357/4725/24        перша інстанція</t>
  </si>
  <si>
    <t>357/4721/24      перша інстанція</t>
  </si>
  <si>
    <t>357/4712/24      перша інстанція</t>
  </si>
  <si>
    <t>357/4696/24      перша інстанція</t>
  </si>
  <si>
    <t>357/4180/24     перша інстанція</t>
  </si>
  <si>
    <t>357/4238/24        перша інстанція</t>
  </si>
  <si>
    <t>357/4186/24           перша інстанція</t>
  </si>
  <si>
    <t>357/4230/24       перша інстанція</t>
  </si>
  <si>
    <t>357/4234/24        перша інстанція</t>
  </si>
  <si>
    <t>357/4188/24           перша інстанція</t>
  </si>
  <si>
    <t>357/4185/24          перша інстанція</t>
  </si>
  <si>
    <t>357/5293/24  перша інстанція</t>
  </si>
  <si>
    <t>357/5418/24            перша інстанція</t>
  </si>
  <si>
    <t xml:space="preserve">357/5420/24       перша інстанція </t>
  </si>
  <si>
    <t>357/5532/24          перша інстанція</t>
  </si>
  <si>
    <t>ухвала п.3 ч. 3 ст. 163 ЦПК України</t>
  </si>
  <si>
    <t>357/5532/24           перша інстанція</t>
  </si>
  <si>
    <t>357/5536/24        перша інстанція</t>
  </si>
  <si>
    <t>357/5527/24          перша інстанція</t>
  </si>
  <si>
    <t>357/5528/24     перша інстанція</t>
  </si>
  <si>
    <t>357/5525/24     перша інстанція</t>
  </si>
  <si>
    <t>357/5520/24       перша інстанція</t>
  </si>
  <si>
    <t>357/5518/24     перша інстанція</t>
  </si>
  <si>
    <t>357/5407/24        перша інстанція</t>
  </si>
  <si>
    <t>357/5288/24     перша інстанція</t>
  </si>
  <si>
    <t>357/5401/24      перша інстанція</t>
  </si>
  <si>
    <t>357/5516/24     перша інстанція</t>
  </si>
  <si>
    <t>357/5515/24      перша інстанція</t>
  </si>
  <si>
    <r>
      <t xml:space="preserve">станом на 31 червня 2024р.     </t>
    </r>
    <r>
      <rPr>
        <sz val="8"/>
        <rFont val="Times New Roman"/>
        <family val="1"/>
        <charset val="204"/>
      </rPr>
      <t>(складається на останню звітну дату)</t>
    </r>
  </si>
  <si>
    <t>Розшифровка до звіту виконання фінансового плану за 2 квартал 2024р.</t>
  </si>
  <si>
    <t>Середньооблікова кількість штатних працівників -220 чол.</t>
  </si>
  <si>
    <t xml:space="preserve">Сума кредиторської заборгованості 1045 тис. грн </t>
  </si>
  <si>
    <t xml:space="preserve">Сума дебіторської заборгованості 12317 тис. грн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</si>
</sst>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_₴_-;\-* #,##0.00_₴_-;_-* &quot;-&quot;??_₴_-;_-@_-"/>
    <numFmt numFmtId="165" formatCode="_-* #,##0.00\ _г_р_н_._-;\-* #,##0.00\ _г_р_н_._-;_-* &quot;-&quot;??\ _г_р_н_.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_);_(* \(#,##0\);_(* &quot;-&quot;??_);_(@_)"/>
    <numFmt numFmtId="176" formatCode="_(* #,##0.0_);_(* \(#,##0.0\);_(* &quot;-&quot;??_);_(@_)"/>
    <numFmt numFmtId="177" formatCode="0.0%"/>
    <numFmt numFmtId="178" formatCode="0.000"/>
    <numFmt numFmtId="179" formatCode="#,##0.000"/>
    <numFmt numFmtId="180" formatCode="_(* #,##0.00_);_(* \(#,##0.00\);_(* &quot;-&quot;_);_(@_)"/>
    <numFmt numFmtId="181" formatCode="_(* #,##0.0_);_(* \(#,##0.0\);_(* &quot;-&quot;_);_(@_)"/>
  </numFmts>
  <fonts count="11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8"/>
      <color rgb="FF000000"/>
      <name val="Times New Roman"/>
      <family val="1"/>
      <charset val="204"/>
    </font>
    <font>
      <sz val="9"/>
      <color rgb="FF3A3A3A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9"/>
      <color indexed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3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56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5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68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69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0" fontId="65" fillId="0" borderId="0" applyFont="0" applyFill="0" applyBorder="0" applyAlignment="0" applyProtection="0"/>
    <xf numFmtId="171" fontId="6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3" fontId="67" fillId="22" borderId="12" applyFill="0" applyBorder="0">
      <alignment horizontal="center" vertical="center" wrapText="1"/>
      <protection locked="0"/>
    </xf>
    <xf numFmtId="168" fontId="68" fillId="0" borderId="0">
      <alignment wrapText="1"/>
    </xf>
    <xf numFmtId="168" fontId="35" fillId="0" borderId="0">
      <alignment wrapText="1"/>
    </xf>
    <xf numFmtId="0" fontId="108" fillId="0" borderId="0" applyNumberFormat="0" applyFill="0" applyBorder="0" applyAlignment="0" applyProtection="0"/>
  </cellStyleXfs>
  <cellXfs count="75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74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12" fillId="0" borderId="0" xfId="285"/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77" fillId="0" borderId="0" xfId="285" applyFont="1" applyFill="1" applyBorder="1" applyAlignment="1">
      <alignment vertical="center" wrapText="1"/>
    </xf>
    <xf numFmtId="0" fontId="74" fillId="0" borderId="0" xfId="0" applyFont="1" applyFill="1" applyBorder="1" applyAlignment="1">
      <alignment vertical="center"/>
    </xf>
    <xf numFmtId="0" fontId="82" fillId="0" borderId="15" xfId="0" applyFont="1" applyFill="1" applyBorder="1" applyAlignment="1">
      <alignment vertical="center"/>
    </xf>
    <xf numFmtId="0" fontId="82" fillId="0" borderId="3" xfId="0" applyFont="1" applyFill="1" applyBorder="1" applyAlignment="1">
      <alignment horizontal="left" vertical="center"/>
    </xf>
    <xf numFmtId="49" fontId="70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0" fontId="79" fillId="0" borderId="3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left" vertical="center" wrapText="1"/>
    </xf>
    <xf numFmtId="0" fontId="87" fillId="0" borderId="3" xfId="0" applyFont="1" applyBorder="1" applyAlignment="1">
      <alignment horizontal="center" vertical="center" wrapText="1"/>
    </xf>
    <xf numFmtId="166" fontId="88" fillId="22" borderId="3" xfId="0" applyNumberFormat="1" applyFont="1" applyFill="1" applyBorder="1" applyAlignment="1">
      <alignment horizontal="center" vertical="center"/>
    </xf>
    <xf numFmtId="0" fontId="89" fillId="0" borderId="3" xfId="0" applyFont="1" applyBorder="1" applyAlignment="1">
      <alignment horizontal="center" vertical="center" wrapText="1"/>
    </xf>
    <xf numFmtId="0" fontId="90" fillId="0" borderId="3" xfId="0" applyFont="1" applyBorder="1" applyAlignment="1">
      <alignment horizontal="center" vertical="center"/>
    </xf>
    <xf numFmtId="0" fontId="71" fillId="0" borderId="3" xfId="0" applyFont="1" applyFill="1" applyBorder="1" applyAlignment="1">
      <alignment horizontal="left" vertical="center" wrapText="1"/>
    </xf>
    <xf numFmtId="0" fontId="88" fillId="22" borderId="3" xfId="0" applyFont="1" applyFill="1" applyBorder="1" applyAlignment="1">
      <alignment horizontal="center" vertical="center"/>
    </xf>
    <xf numFmtId="0" fontId="91" fillId="0" borderId="3" xfId="0" applyFont="1" applyBorder="1" applyAlignment="1">
      <alignment vertical="center" wrapText="1"/>
    </xf>
    <xf numFmtId="0" fontId="92" fillId="0" borderId="3" xfId="0" applyFont="1" applyBorder="1" applyAlignment="1">
      <alignment horizontal="center" vertical="center" wrapText="1"/>
    </xf>
    <xf numFmtId="0" fontId="88" fillId="0" borderId="3" xfId="0" applyFont="1" applyBorder="1" applyAlignment="1">
      <alignment horizontal="center" vertical="center"/>
    </xf>
    <xf numFmtId="166" fontId="88" fillId="0" borderId="3" xfId="0" applyNumberFormat="1" applyFont="1" applyBorder="1" applyAlignment="1">
      <alignment horizontal="center" vertical="center"/>
    </xf>
    <xf numFmtId="0" fontId="94" fillId="0" borderId="3" xfId="0" applyFont="1" applyBorder="1" applyAlignment="1">
      <alignment vertical="center" wrapText="1"/>
    </xf>
    <xf numFmtId="0" fontId="95" fillId="0" borderId="3" xfId="0" applyFont="1" applyBorder="1" applyAlignment="1">
      <alignment horizontal="center" vertical="center" wrapText="1"/>
    </xf>
    <xf numFmtId="0" fontId="96" fillId="0" borderId="3" xfId="0" applyFont="1" applyBorder="1" applyAlignment="1">
      <alignment horizontal="center" vertical="center" wrapText="1"/>
    </xf>
    <xf numFmtId="0" fontId="97" fillId="0" borderId="3" xfId="0" applyFont="1" applyBorder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6" fillId="0" borderId="3" xfId="0" applyFont="1" applyBorder="1" applyAlignment="1">
      <alignment horizontal="center" vertical="center"/>
    </xf>
    <xf numFmtId="0" fontId="98" fillId="0" borderId="3" xfId="0" applyFont="1" applyBorder="1" applyAlignment="1">
      <alignment vertical="center" wrapText="1"/>
    </xf>
    <xf numFmtId="1" fontId="0" fillId="0" borderId="0" xfId="0" applyNumberFormat="1"/>
    <xf numFmtId="0" fontId="81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99" fillId="0" borderId="3" xfId="0" applyFont="1" applyBorder="1" applyAlignment="1">
      <alignment vertical="center" wrapText="1"/>
    </xf>
    <xf numFmtId="0" fontId="86" fillId="22" borderId="3" xfId="0" applyFont="1" applyFill="1" applyBorder="1" applyAlignment="1">
      <alignment horizontal="left" vertical="center" wrapText="1"/>
    </xf>
    <xf numFmtId="0" fontId="100" fillId="0" borderId="3" xfId="0" applyFont="1" applyBorder="1" applyAlignment="1">
      <alignment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0" fontId="102" fillId="0" borderId="0" xfId="0" applyFont="1"/>
    <xf numFmtId="0" fontId="11" fillId="0" borderId="3" xfId="245" applyFont="1" applyFill="1" applyBorder="1" applyAlignment="1">
      <alignment horizontal="left" vertical="center" wrapText="1"/>
    </xf>
    <xf numFmtId="0" fontId="86" fillId="0" borderId="3" xfId="245" applyFont="1" applyFill="1" applyBorder="1" applyAlignment="1">
      <alignment horizontal="left" vertical="center" wrapText="1"/>
    </xf>
    <xf numFmtId="0" fontId="104" fillId="0" borderId="3" xfId="0" applyFont="1" applyBorder="1" applyAlignment="1">
      <alignment horizontal="center" vertical="center"/>
    </xf>
    <xf numFmtId="1" fontId="93" fillId="0" borderId="3" xfId="0" applyNumberFormat="1" applyFont="1" applyBorder="1" applyAlignment="1">
      <alignment horizontal="center" vertical="center"/>
    </xf>
    <xf numFmtId="178" fontId="79" fillId="29" borderId="3" xfId="0" applyNumberFormat="1" applyFont="1" applyFill="1" applyBorder="1" applyAlignment="1">
      <alignment horizontal="center" vertical="top" wrapText="1"/>
    </xf>
    <xf numFmtId="177" fontId="79" fillId="29" borderId="3" xfId="292" applyNumberFormat="1" applyFont="1" applyFill="1" applyBorder="1" applyAlignment="1">
      <alignment horizontal="center" vertical="top" wrapText="1"/>
    </xf>
    <xf numFmtId="0" fontId="69" fillId="29" borderId="0" xfId="0" applyFont="1" applyFill="1" applyBorder="1" applyAlignment="1">
      <alignment horizontal="left" vertical="center"/>
    </xf>
    <xf numFmtId="0" fontId="9" fillId="29" borderId="17" xfId="0" applyFont="1" applyFill="1" applyBorder="1" applyAlignment="1">
      <alignment vertical="center"/>
    </xf>
    <xf numFmtId="170" fontId="5" fillId="29" borderId="3" xfId="0" applyNumberFormat="1" applyFont="1" applyFill="1" applyBorder="1" applyAlignment="1">
      <alignment horizontal="center" vertical="center" wrapText="1"/>
    </xf>
    <xf numFmtId="176" fontId="5" fillId="29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4" fillId="29" borderId="3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left" vertical="justify" wrapText="1"/>
    </xf>
    <xf numFmtId="0" fontId="70" fillId="0" borderId="0" xfId="0" applyFont="1" applyFill="1" applyBorder="1" applyAlignment="1">
      <alignment horizontal="center" vertical="justify"/>
    </xf>
    <xf numFmtId="171" fontId="5" fillId="29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1" fillId="0" borderId="0" xfId="285" applyFont="1"/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2" fillId="0" borderId="0" xfId="285" applyBorder="1"/>
    <xf numFmtId="0" fontId="12" fillId="0" borderId="0" xfId="285" applyFont="1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0" fillId="0" borderId="0" xfId="0" applyBorder="1"/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12" fillId="0" borderId="0" xfId="285" applyFont="1" applyBorder="1" applyAlignment="1" applyProtection="1">
      <alignment horizontal="center" vertical="center" wrapText="1"/>
      <protection locked="0"/>
    </xf>
    <xf numFmtId="175" fontId="4" fillId="29" borderId="3" xfId="0" applyNumberFormat="1" applyFont="1" applyFill="1" applyBorder="1" applyAlignment="1">
      <alignment horizontal="center" vertical="center" wrapText="1"/>
    </xf>
    <xf numFmtId="0" fontId="11" fillId="0" borderId="0" xfId="285" applyFont="1" applyFill="1"/>
    <xf numFmtId="0" fontId="86" fillId="0" borderId="3" xfId="285" applyFont="1" applyFill="1" applyBorder="1" applyAlignment="1">
      <alignment horizontal="center" vertical="center" wrapText="1"/>
    </xf>
    <xf numFmtId="0" fontId="86" fillId="0" borderId="3" xfId="285" applyFont="1" applyFill="1" applyBorder="1" applyAlignment="1">
      <alignment vertical="center" wrapText="1"/>
    </xf>
    <xf numFmtId="0" fontId="105" fillId="0" borderId="3" xfId="285" applyFont="1" applyFill="1" applyBorder="1" applyAlignment="1">
      <alignment vertical="center" wrapText="1"/>
    </xf>
    <xf numFmtId="1" fontId="69" fillId="0" borderId="3" xfId="285" applyNumberFormat="1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center" vertical="center" wrapText="1"/>
      <protection locked="0"/>
    </xf>
    <xf numFmtId="2" fontId="86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right" vertical="center" wrapText="1"/>
      <protection locked="0"/>
    </xf>
    <xf numFmtId="1" fontId="11" fillId="29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29" borderId="3" xfId="285" applyFont="1" applyFill="1" applyBorder="1" applyAlignment="1" applyProtection="1">
      <alignment horizontal="right" vertical="center" wrapText="1"/>
      <protection locked="0"/>
    </xf>
    <xf numFmtId="0" fontId="86" fillId="0" borderId="0" xfId="285" applyFont="1" applyFill="1" applyBorder="1" applyAlignment="1">
      <alignment horizontal="left"/>
    </xf>
    <xf numFmtId="0" fontId="86" fillId="0" borderId="0" xfId="285" applyFont="1" applyFill="1" applyBorder="1" applyAlignment="1">
      <alignment horizontal="center"/>
    </xf>
    <xf numFmtId="0" fontId="11" fillId="0" borderId="0" xfId="285" applyFont="1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9" fillId="0" borderId="3" xfId="0" applyFont="1" applyFill="1" applyBorder="1" applyAlignment="1">
      <alignment wrapText="1"/>
    </xf>
    <xf numFmtId="0" fontId="76" fillId="0" borderId="3" xfId="0" applyFont="1" applyFill="1" applyBorder="1" applyAlignment="1">
      <alignment wrapText="1"/>
    </xf>
    <xf numFmtId="1" fontId="76" fillId="0" borderId="3" xfId="0" applyNumberFormat="1" applyFont="1" applyFill="1" applyBorder="1" applyAlignment="1">
      <alignment horizontal="center" wrapText="1"/>
    </xf>
    <xf numFmtId="0" fontId="9" fillId="0" borderId="0" xfId="285" applyFont="1" applyFill="1" applyAlignment="1" applyProtection="1">
      <protection locked="0"/>
    </xf>
    <xf numFmtId="0" fontId="70" fillId="0" borderId="3" xfId="0" applyFont="1" applyFill="1" applyBorder="1" applyAlignment="1">
      <alignment horizontal="center" wrapText="1"/>
    </xf>
    <xf numFmtId="1" fontId="70" fillId="0" borderId="3" xfId="0" applyNumberFormat="1" applyFont="1" applyFill="1" applyBorder="1" applyAlignment="1">
      <alignment horizontal="center" wrapText="1"/>
    </xf>
    <xf numFmtId="0" fontId="70" fillId="0" borderId="3" xfId="0" applyFont="1" applyBorder="1" applyAlignment="1">
      <alignment horizontal="center"/>
    </xf>
    <xf numFmtId="1" fontId="72" fillId="0" borderId="3" xfId="0" applyNumberFormat="1" applyFont="1" applyFill="1" applyBorder="1" applyAlignment="1">
      <alignment horizontal="center" wrapText="1"/>
    </xf>
    <xf numFmtId="166" fontId="69" fillId="0" borderId="3" xfId="285" applyNumberFormat="1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/>
    </xf>
    <xf numFmtId="0" fontId="70" fillId="0" borderId="3" xfId="237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69" fillId="0" borderId="3" xfId="237" applyFont="1" applyFill="1" applyBorder="1" applyAlignment="1">
      <alignment horizontal="left" vertical="center"/>
    </xf>
    <xf numFmtId="0" fontId="9" fillId="0" borderId="3" xfId="237" applyNumberFormat="1" applyFont="1" applyFill="1" applyBorder="1" applyAlignment="1">
      <alignment horizontal="center" vertical="center" wrapText="1"/>
    </xf>
    <xf numFmtId="179" fontId="9" fillId="0" borderId="3" xfId="237" applyNumberFormat="1" applyFont="1" applyFill="1" applyBorder="1" applyAlignment="1">
      <alignment horizontal="center" vertical="center" wrapText="1"/>
    </xf>
    <xf numFmtId="167" fontId="9" fillId="0" borderId="3" xfId="237" applyNumberFormat="1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 wrapText="1"/>
    </xf>
    <xf numFmtId="178" fontId="9" fillId="0" borderId="3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178" fontId="9" fillId="0" borderId="3" xfId="0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0" xfId="0" quotePrefix="1" applyNumberFormat="1" applyFont="1" applyFill="1" applyBorder="1" applyAlignment="1">
      <alignment wrapText="1"/>
    </xf>
    <xf numFmtId="49" fontId="106" fillId="0" borderId="3" xfId="237" applyNumberFormat="1" applyFont="1" applyFill="1" applyBorder="1" applyAlignment="1">
      <alignment horizontal="left" vertical="top" wrapText="1"/>
    </xf>
    <xf numFmtId="0" fontId="106" fillId="0" borderId="3" xfId="0" applyFont="1" applyFill="1" applyBorder="1" applyAlignment="1">
      <alignment vertical="top" wrapText="1"/>
    </xf>
    <xf numFmtId="178" fontId="9" fillId="0" borderId="3" xfId="0" applyNumberFormat="1" applyFont="1" applyFill="1" applyBorder="1" applyAlignment="1">
      <alignment horizontal="center" vertical="center"/>
    </xf>
    <xf numFmtId="0" fontId="71" fillId="0" borderId="3" xfId="237" applyFont="1" applyFill="1" applyBorder="1" applyAlignment="1">
      <alignment horizontal="left" vertical="top" wrapText="1"/>
    </xf>
    <xf numFmtId="0" fontId="70" fillId="0" borderId="3" xfId="0" applyFont="1" applyFill="1" applyBorder="1" applyAlignment="1">
      <alignment vertical="top" wrapText="1"/>
    </xf>
    <xf numFmtId="0" fontId="70" fillId="0" borderId="0" xfId="0" applyFont="1" applyFill="1" applyBorder="1" applyAlignment="1">
      <alignment horizontal="left" vertical="justify" wrapText="1"/>
    </xf>
    <xf numFmtId="0" fontId="80" fillId="0" borderId="3" xfId="285" applyFont="1" applyFill="1" applyBorder="1" applyAlignment="1" applyProtection="1">
      <alignment horizontal="center" vertical="center" wrapText="1"/>
      <protection locked="0"/>
    </xf>
    <xf numFmtId="0" fontId="80" fillId="0" borderId="13" xfId="285" applyFont="1" applyBorder="1" applyAlignment="1">
      <alignment horizontal="center"/>
    </xf>
    <xf numFmtId="0" fontId="80" fillId="0" borderId="13" xfId="285" applyFont="1" applyFill="1" applyBorder="1" applyAlignment="1" applyProtection="1">
      <alignment horizontal="center" vertical="center" wrapText="1"/>
      <protection locked="0"/>
    </xf>
    <xf numFmtId="0" fontId="80" fillId="0" borderId="13" xfId="0" applyFont="1" applyFill="1" applyBorder="1" applyAlignment="1">
      <alignment horizontal="center"/>
    </xf>
    <xf numFmtId="0" fontId="107" fillId="0" borderId="3" xfId="0" applyFont="1" applyBorder="1" applyAlignment="1">
      <alignment horizontal="center" vertical="center" wrapText="1"/>
    </xf>
    <xf numFmtId="0" fontId="107" fillId="0" borderId="3" xfId="0" applyFont="1" applyBorder="1"/>
    <xf numFmtId="0" fontId="107" fillId="0" borderId="3" xfId="0" applyFont="1" applyBorder="1" applyAlignment="1">
      <alignment vertical="top" wrapText="1"/>
    </xf>
    <xf numFmtId="0" fontId="107" fillId="0" borderId="3" xfId="0" applyFont="1" applyBorder="1" applyAlignment="1">
      <alignment vertical="center" wrapText="1"/>
    </xf>
    <xf numFmtId="0" fontId="107" fillId="0" borderId="3" xfId="0" applyFont="1" applyBorder="1" applyAlignment="1">
      <alignment horizontal="right" wrapText="1"/>
    </xf>
    <xf numFmtId="0" fontId="107" fillId="0" borderId="3" xfId="0" applyFont="1" applyBorder="1" applyAlignment="1">
      <alignment horizontal="center" vertical="top" wrapText="1"/>
    </xf>
    <xf numFmtId="0" fontId="107" fillId="0" borderId="3" xfId="0" applyFont="1" applyBorder="1" applyAlignment="1">
      <alignment horizontal="center"/>
    </xf>
    <xf numFmtId="0" fontId="107" fillId="0" borderId="3" xfId="0" applyFont="1" applyBorder="1" applyAlignment="1">
      <alignment horizontal="center" vertical="top"/>
    </xf>
    <xf numFmtId="0" fontId="12" fillId="0" borderId="0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center" vertical="center" wrapText="1"/>
    </xf>
    <xf numFmtId="0" fontId="107" fillId="0" borderId="3" xfId="0" applyFont="1" applyBorder="1" applyAlignment="1">
      <alignment horizontal="left"/>
    </xf>
    <xf numFmtId="0" fontId="109" fillId="0" borderId="3" xfId="0" applyFont="1" applyBorder="1" applyAlignment="1">
      <alignment horizontal="center" vertical="center" wrapText="1"/>
    </xf>
    <xf numFmtId="0" fontId="110" fillId="30" borderId="3" xfId="0" applyFont="1" applyFill="1" applyBorder="1" applyAlignment="1">
      <alignment vertical="top" wrapText="1"/>
    </xf>
    <xf numFmtId="0" fontId="80" fillId="0" borderId="3" xfId="0" applyFont="1" applyBorder="1" applyAlignment="1">
      <alignment vertical="top" wrapText="1"/>
    </xf>
    <xf numFmtId="0" fontId="80" fillId="0" borderId="15" xfId="285" applyFont="1" applyFill="1" applyBorder="1" applyAlignment="1" applyProtection="1">
      <alignment horizontal="center" vertical="top" wrapText="1"/>
      <protection locked="0"/>
    </xf>
    <xf numFmtId="0" fontId="80" fillId="0" borderId="14" xfId="285" applyFont="1" applyFill="1" applyBorder="1" applyAlignment="1" applyProtection="1">
      <alignment horizontal="right" vertical="top" wrapText="1"/>
      <protection locked="0"/>
    </xf>
    <xf numFmtId="0" fontId="80" fillId="0" borderId="3" xfId="0" applyFont="1" applyBorder="1" applyAlignment="1">
      <alignment horizontal="right" vertical="top" wrapText="1"/>
    </xf>
    <xf numFmtId="0" fontId="80" fillId="0" borderId="3" xfId="285" applyFont="1" applyFill="1" applyBorder="1" applyAlignment="1" applyProtection="1">
      <alignment horizontal="center" vertical="top" wrapText="1"/>
      <protection locked="0"/>
    </xf>
    <xf numFmtId="0" fontId="80" fillId="0" borderId="0" xfId="0" applyFont="1" applyAlignment="1">
      <alignment vertical="top" wrapText="1"/>
    </xf>
    <xf numFmtId="0" fontId="80" fillId="0" borderId="14" xfId="285" applyFont="1" applyFill="1" applyBorder="1" applyAlignment="1" applyProtection="1">
      <alignment vertical="top" wrapText="1"/>
      <protection locked="0"/>
    </xf>
    <xf numFmtId="0" fontId="80" fillId="0" borderId="3" xfId="285" applyFont="1" applyFill="1" applyBorder="1" applyAlignment="1" applyProtection="1">
      <alignment vertical="top" wrapText="1"/>
      <protection locked="0"/>
    </xf>
    <xf numFmtId="0" fontId="111" fillId="0" borderId="3" xfId="0" applyFont="1" applyBorder="1" applyAlignment="1">
      <alignment vertical="top" wrapText="1"/>
    </xf>
    <xf numFmtId="0" fontId="80" fillId="0" borderId="3" xfId="285" applyFont="1" applyBorder="1" applyAlignment="1">
      <alignment horizontal="center" vertical="top" wrapText="1"/>
    </xf>
    <xf numFmtId="0" fontId="80" fillId="0" borderId="15" xfId="285" applyFont="1" applyFill="1" applyBorder="1" applyAlignment="1" applyProtection="1">
      <alignment vertical="top" wrapText="1"/>
      <protection locked="0"/>
    </xf>
    <xf numFmtId="0" fontId="80" fillId="0" borderId="3" xfId="285" applyFont="1" applyBorder="1" applyAlignment="1">
      <alignment vertical="top" wrapText="1"/>
    </xf>
    <xf numFmtId="0" fontId="80" fillId="0" borderId="3" xfId="0" applyFont="1" applyFill="1" applyBorder="1" applyAlignment="1">
      <alignment vertical="top" wrapText="1"/>
    </xf>
    <xf numFmtId="0" fontId="80" fillId="0" borderId="3" xfId="0" applyFont="1" applyFill="1" applyBorder="1" applyAlignment="1">
      <alignment horizontal="right" vertical="top" wrapText="1"/>
    </xf>
    <xf numFmtId="0" fontId="80" fillId="0" borderId="13" xfId="285" applyFont="1" applyFill="1" applyBorder="1" applyAlignment="1" applyProtection="1">
      <alignment horizontal="center" vertical="top" wrapText="1"/>
      <protection locked="0"/>
    </xf>
    <xf numFmtId="0" fontId="80" fillId="0" borderId="27" xfId="285" applyFont="1" applyFill="1" applyBorder="1" applyAlignment="1" applyProtection="1">
      <alignment vertical="top" wrapText="1"/>
      <protection locked="0"/>
    </xf>
    <xf numFmtId="0" fontId="111" fillId="0" borderId="20" xfId="0" applyFont="1" applyFill="1" applyBorder="1" applyAlignment="1">
      <alignment vertical="top" wrapText="1"/>
    </xf>
    <xf numFmtId="0" fontId="80" fillId="0" borderId="20" xfId="285" applyFont="1" applyFill="1" applyBorder="1" applyAlignment="1" applyProtection="1">
      <alignment horizontal="center" vertical="top" wrapText="1"/>
      <protection locked="0"/>
    </xf>
    <xf numFmtId="0" fontId="80" fillId="0" borderId="3" xfId="285" applyFont="1" applyFill="1" applyBorder="1" applyAlignment="1">
      <alignment horizontal="center" vertical="top" wrapText="1"/>
    </xf>
    <xf numFmtId="0" fontId="80" fillId="0" borderId="15" xfId="285" applyFont="1" applyFill="1" applyBorder="1" applyAlignment="1" applyProtection="1">
      <alignment horizontal="right" vertical="top" wrapText="1"/>
      <protection locked="0"/>
    </xf>
    <xf numFmtId="0" fontId="111" fillId="0" borderId="3" xfId="0" applyFont="1" applyBorder="1" applyAlignment="1">
      <alignment horizontal="right" vertical="top" wrapText="1"/>
    </xf>
    <xf numFmtId="0" fontId="111" fillId="0" borderId="3" xfId="0" applyFont="1" applyFill="1" applyBorder="1" applyAlignment="1">
      <alignment horizontal="right" vertical="top" wrapText="1"/>
    </xf>
    <xf numFmtId="0" fontId="80" fillId="0" borderId="15" xfId="0" applyFont="1" applyBorder="1" applyAlignment="1">
      <alignment vertical="top" wrapText="1"/>
    </xf>
    <xf numFmtId="0" fontId="80" fillId="0" borderId="15" xfId="0" applyFont="1" applyFill="1" applyBorder="1" applyAlignment="1">
      <alignment vertical="top" wrapText="1"/>
    </xf>
    <xf numFmtId="0" fontId="80" fillId="30" borderId="3" xfId="0" applyFont="1" applyFill="1" applyBorder="1" applyAlignment="1">
      <alignment vertical="top" wrapText="1"/>
    </xf>
    <xf numFmtId="0" fontId="80" fillId="0" borderId="27" xfId="0" applyFont="1" applyBorder="1" applyAlignment="1">
      <alignment vertical="top" wrapText="1"/>
    </xf>
    <xf numFmtId="0" fontId="80" fillId="0" borderId="20" xfId="0" applyFont="1" applyBorder="1" applyAlignment="1">
      <alignment vertical="top" wrapText="1"/>
    </xf>
    <xf numFmtId="0" fontId="110" fillId="30" borderId="13" xfId="0" applyFont="1" applyFill="1" applyBorder="1" applyAlignment="1">
      <alignment vertical="top" wrapText="1"/>
    </xf>
    <xf numFmtId="0" fontId="80" fillId="0" borderId="13" xfId="0" applyFont="1" applyBorder="1" applyAlignment="1">
      <alignment vertical="top" wrapText="1"/>
    </xf>
    <xf numFmtId="0" fontId="80" fillId="0" borderId="28" xfId="285" applyFont="1" applyFill="1" applyBorder="1" applyAlignment="1" applyProtection="1">
      <alignment vertical="top" wrapText="1"/>
      <protection locked="0"/>
    </xf>
    <xf numFmtId="0" fontId="80" fillId="0" borderId="13" xfId="0" applyFont="1" applyBorder="1" applyAlignment="1">
      <alignment horizontal="right" vertical="top" wrapText="1"/>
    </xf>
    <xf numFmtId="0" fontId="80" fillId="0" borderId="26" xfId="285" applyFont="1" applyFill="1" applyBorder="1" applyAlignment="1" applyProtection="1">
      <alignment vertical="top" wrapText="1"/>
      <protection locked="0"/>
    </xf>
    <xf numFmtId="0" fontId="111" fillId="0" borderId="13" xfId="0" applyFont="1" applyBorder="1" applyAlignment="1">
      <alignment vertical="top" wrapText="1"/>
    </xf>
    <xf numFmtId="0" fontId="112" fillId="0" borderId="0" xfId="355" applyFont="1" applyAlignment="1" applyProtection="1">
      <alignment vertical="top" wrapText="1"/>
    </xf>
    <xf numFmtId="0" fontId="80" fillId="0" borderId="17" xfId="285" applyFont="1" applyFill="1" applyBorder="1" applyAlignment="1" applyProtection="1">
      <alignment vertical="top" wrapText="1"/>
      <protection locked="0"/>
    </xf>
    <xf numFmtId="0" fontId="80" fillId="0" borderId="16" xfId="285" applyFont="1" applyFill="1" applyBorder="1" applyAlignment="1" applyProtection="1">
      <alignment vertical="top" wrapText="1"/>
      <protection locked="0"/>
    </xf>
    <xf numFmtId="0" fontId="80" fillId="0" borderId="38" xfId="285" applyFont="1" applyFill="1" applyBorder="1" applyAlignment="1" applyProtection="1">
      <alignment vertical="top" wrapText="1"/>
      <protection locked="0"/>
    </xf>
    <xf numFmtId="0" fontId="111" fillId="0" borderId="38" xfId="0" applyFont="1" applyBorder="1" applyAlignment="1">
      <alignment vertical="top" wrapText="1"/>
    </xf>
    <xf numFmtId="0" fontId="80" fillId="0" borderId="13" xfId="285" applyFont="1" applyFill="1" applyBorder="1" applyAlignment="1" applyProtection="1">
      <alignment vertical="top" wrapText="1"/>
      <protection locked="0"/>
    </xf>
    <xf numFmtId="0" fontId="80" fillId="0" borderId="26" xfId="285" applyFont="1" applyFill="1" applyBorder="1" applyAlignment="1" applyProtection="1">
      <alignment horizontal="center" vertical="top" wrapText="1"/>
      <protection locked="0"/>
    </xf>
    <xf numFmtId="0" fontId="111" fillId="0" borderId="13" xfId="0" applyFont="1" applyFill="1" applyBorder="1" applyAlignment="1">
      <alignment horizontal="right" vertical="top" wrapText="1"/>
    </xf>
    <xf numFmtId="0" fontId="110" fillId="0" borderId="3" xfId="0" applyFont="1" applyFill="1" applyBorder="1" applyAlignment="1">
      <alignment vertical="top" wrapText="1"/>
    </xf>
    <xf numFmtId="0" fontId="80" fillId="0" borderId="13" xfId="285" applyFont="1" applyBorder="1" applyAlignment="1">
      <alignment horizontal="center" vertical="top" wrapText="1"/>
    </xf>
    <xf numFmtId="0" fontId="110" fillId="0" borderId="3" xfId="0" applyFont="1" applyBorder="1" applyAlignment="1">
      <alignment vertical="top" wrapText="1"/>
    </xf>
    <xf numFmtId="0" fontId="110" fillId="30" borderId="36" xfId="0" applyFont="1" applyFill="1" applyBorder="1" applyAlignment="1">
      <alignment vertical="top" wrapText="1"/>
    </xf>
    <xf numFmtId="0" fontId="111" fillId="0" borderId="38" xfId="0" applyFont="1" applyFill="1" applyBorder="1" applyAlignment="1">
      <alignment horizontal="right" vertical="top" wrapText="1"/>
    </xf>
    <xf numFmtId="0" fontId="110" fillId="30" borderId="28" xfId="0" applyFont="1" applyFill="1" applyBorder="1" applyAlignment="1">
      <alignment vertical="top" wrapText="1"/>
    </xf>
    <xf numFmtId="0" fontId="80" fillId="0" borderId="14" xfId="285" applyFont="1" applyBorder="1" applyAlignment="1">
      <alignment horizontal="center" vertical="top" wrapText="1"/>
    </xf>
    <xf numFmtId="0" fontId="80" fillId="0" borderId="3" xfId="285" applyFont="1" applyFill="1" applyBorder="1" applyAlignment="1" applyProtection="1">
      <alignment horizontal="right" vertical="top" wrapText="1"/>
      <protection locked="0"/>
    </xf>
    <xf numFmtId="0" fontId="80" fillId="0" borderId="14" xfId="285" applyFont="1" applyFill="1" applyBorder="1" applyAlignment="1" applyProtection="1">
      <alignment horizontal="center" vertical="top" wrapText="1"/>
      <protection locked="0"/>
    </xf>
    <xf numFmtId="0" fontId="80" fillId="0" borderId="20" xfId="285" applyFont="1" applyBorder="1" applyAlignment="1">
      <alignment horizontal="center" vertical="top" wrapText="1"/>
    </xf>
    <xf numFmtId="0" fontId="80" fillId="0" borderId="13" xfId="285" applyFont="1" applyFill="1" applyBorder="1" applyAlignment="1" applyProtection="1">
      <alignment horizontal="right" vertical="top" wrapText="1"/>
      <protection locked="0"/>
    </xf>
    <xf numFmtId="0" fontId="80" fillId="0" borderId="37" xfId="285" applyFont="1" applyFill="1" applyBorder="1" applyAlignment="1" applyProtection="1">
      <alignment horizontal="center" vertical="top" wrapText="1"/>
      <protection locked="0"/>
    </xf>
    <xf numFmtId="0" fontId="80" fillId="0" borderId="38" xfId="285" applyFont="1" applyFill="1" applyBorder="1" applyAlignment="1" applyProtection="1">
      <alignment horizontal="center" vertical="top" wrapText="1"/>
      <protection locked="0"/>
    </xf>
    <xf numFmtId="0" fontId="80" fillId="0" borderId="38" xfId="0" applyFont="1" applyBorder="1" applyAlignment="1">
      <alignment horizontal="right" vertical="top" wrapText="1"/>
    </xf>
    <xf numFmtId="0" fontId="80" fillId="0" borderId="38" xfId="285" applyFont="1" applyBorder="1" applyAlignment="1">
      <alignment horizontal="center" vertical="top" wrapText="1"/>
    </xf>
    <xf numFmtId="0" fontId="80" fillId="0" borderId="38" xfId="285" applyFont="1" applyFill="1" applyBorder="1" applyAlignment="1" applyProtection="1">
      <alignment horizontal="right" vertical="top" wrapText="1"/>
      <protection locked="0"/>
    </xf>
    <xf numFmtId="0" fontId="80" fillId="0" borderId="3" xfId="0" applyFont="1" applyBorder="1" applyAlignment="1">
      <alignment horizontal="center" vertical="top" wrapText="1"/>
    </xf>
    <xf numFmtId="0" fontId="80" fillId="0" borderId="3" xfId="285" applyFont="1" applyBorder="1" applyAlignment="1">
      <alignment horizontal="center"/>
    </xf>
    <xf numFmtId="175" fontId="5" fillId="29" borderId="3" xfId="0" applyNumberFormat="1" applyFont="1" applyFill="1" applyBorder="1" applyAlignment="1">
      <alignment horizontal="center" vertical="center" wrapText="1"/>
    </xf>
    <xf numFmtId="0" fontId="5" fillId="29" borderId="3" xfId="182" applyFont="1" applyFill="1" applyBorder="1" applyAlignment="1">
      <alignment horizontal="left" vertical="center" wrapText="1"/>
      <protection locked="0"/>
    </xf>
    <xf numFmtId="0" fontId="70" fillId="29" borderId="3" xfId="0" applyFont="1" applyFill="1" applyBorder="1" applyAlignment="1">
      <alignment horizontal="center" vertical="center" wrapText="1"/>
    </xf>
    <xf numFmtId="167" fontId="5" fillId="29" borderId="3" xfId="0" applyNumberFormat="1" applyFont="1" applyFill="1" applyBorder="1" applyAlignment="1">
      <alignment horizontal="center" vertical="center" wrapText="1"/>
    </xf>
    <xf numFmtId="0" fontId="4" fillId="29" borderId="3" xfId="182" applyFont="1" applyFill="1" applyBorder="1" applyAlignment="1">
      <alignment horizontal="left" vertical="center" wrapText="1"/>
      <protection locked="0"/>
    </xf>
    <xf numFmtId="0" fontId="4" fillId="29" borderId="3" xfId="0" applyFont="1" applyFill="1" applyBorder="1" applyAlignment="1">
      <alignment horizontal="left" vertical="center" wrapText="1"/>
    </xf>
    <xf numFmtId="0" fontId="5" fillId="29" borderId="3" xfId="0" applyFont="1" applyFill="1" applyBorder="1" applyAlignment="1" applyProtection="1">
      <alignment horizontal="left" vertical="center" wrapText="1"/>
      <protection locked="0"/>
    </xf>
    <xf numFmtId="0" fontId="4" fillId="29" borderId="3" xfId="0" applyFont="1" applyFill="1" applyBorder="1" applyAlignment="1" applyProtection="1">
      <alignment horizontal="left" vertical="center" wrapText="1"/>
      <protection locked="0"/>
    </xf>
    <xf numFmtId="0" fontId="5" fillId="29" borderId="3" xfId="0" applyFont="1" applyFill="1" applyBorder="1" applyAlignment="1">
      <alignment horizontal="left" vertical="center" wrapText="1"/>
    </xf>
    <xf numFmtId="0" fontId="5" fillId="29" borderId="14" xfId="0" applyFont="1" applyFill="1" applyBorder="1" applyAlignment="1" applyProtection="1">
      <alignment horizontal="left" vertical="center" wrapText="1"/>
      <protection locked="0"/>
    </xf>
    <xf numFmtId="0" fontId="5" fillId="29" borderId="16" xfId="0" applyFont="1" applyFill="1" applyBorder="1" applyAlignment="1">
      <alignment horizontal="center" vertical="center" wrapText="1"/>
    </xf>
    <xf numFmtId="3" fontId="5" fillId="29" borderId="16" xfId="0" applyNumberFormat="1" applyFont="1" applyFill="1" applyBorder="1" applyAlignment="1">
      <alignment horizontal="center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180" fontId="5" fillId="29" borderId="3" xfId="0" applyNumberFormat="1" applyFont="1" applyFill="1" applyBorder="1" applyAlignment="1">
      <alignment horizontal="center" vertical="center" wrapText="1"/>
    </xf>
    <xf numFmtId="0" fontId="5" fillId="29" borderId="3" xfId="237" applyNumberFormat="1" applyFont="1" applyFill="1" applyBorder="1" applyAlignment="1">
      <alignment horizontal="left" wrapText="1"/>
    </xf>
    <xf numFmtId="0" fontId="9" fillId="29" borderId="3" xfId="0" applyFont="1" applyFill="1" applyBorder="1" applyAlignment="1">
      <alignment horizontal="center" vertical="center"/>
    </xf>
    <xf numFmtId="0" fontId="9" fillId="29" borderId="3" xfId="0" applyFont="1" applyFill="1" applyBorder="1" applyAlignment="1" applyProtection="1">
      <alignment horizontal="left" vertical="center" wrapText="1"/>
      <protection locked="0"/>
    </xf>
    <xf numFmtId="0" fontId="70" fillId="29" borderId="3" xfId="0" quotePrefix="1" applyFont="1" applyFill="1" applyBorder="1" applyAlignment="1">
      <alignment horizontal="center" vertical="center"/>
    </xf>
    <xf numFmtId="2" fontId="4" fillId="29" borderId="3" xfId="292" applyNumberFormat="1" applyFont="1" applyFill="1" applyBorder="1" applyAlignment="1">
      <alignment horizontal="center" vertical="center" wrapText="1"/>
    </xf>
    <xf numFmtId="49" fontId="5" fillId="29" borderId="3" xfId="0" quotePrefix="1" applyNumberFormat="1" applyFont="1" applyFill="1" applyBorder="1" applyAlignment="1">
      <alignment horizontal="left" vertical="center" wrapText="1"/>
    </xf>
    <xf numFmtId="0" fontId="9" fillId="29" borderId="3" xfId="0" applyFont="1" applyFill="1" applyBorder="1" applyAlignment="1">
      <alignment horizontal="left" vertical="center" wrapText="1"/>
    </xf>
    <xf numFmtId="49" fontId="5" fillId="29" borderId="3" xfId="0" applyNumberFormat="1" applyFont="1" applyFill="1" applyBorder="1" applyAlignment="1">
      <alignment horizontal="left" vertical="center" wrapText="1"/>
    </xf>
    <xf numFmtId="170" fontId="4" fillId="29" borderId="3" xfId="0" applyNumberFormat="1" applyFont="1" applyFill="1" applyBorder="1" applyAlignment="1" applyProtection="1">
      <alignment horizontal="center" vertical="center" wrapText="1"/>
    </xf>
    <xf numFmtId="0" fontId="6" fillId="29" borderId="3" xfId="0" applyFont="1" applyFill="1" applyBorder="1" applyAlignment="1">
      <alignment horizontal="left" vertical="center" wrapText="1"/>
    </xf>
    <xf numFmtId="170" fontId="6" fillId="29" borderId="3" xfId="0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49" fontId="6" fillId="29" borderId="3" xfId="0" quotePrefix="1" applyNumberFormat="1" applyFont="1" applyFill="1" applyBorder="1" applyAlignment="1">
      <alignment horizontal="left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0" fontId="76" fillId="29" borderId="3" xfId="0" applyFont="1" applyFill="1" applyBorder="1" applyAlignment="1">
      <alignment horizontal="left" vertical="center" wrapText="1"/>
    </xf>
    <xf numFmtId="0" fontId="81" fillId="29" borderId="3" xfId="0" quotePrefix="1" applyFont="1" applyFill="1" applyBorder="1" applyAlignment="1">
      <alignment horizontal="center" vertical="center"/>
    </xf>
    <xf numFmtId="170" fontId="76" fillId="29" borderId="3" xfId="0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49" fontId="4" fillId="29" borderId="3" xfId="0" quotePrefix="1" applyNumberFormat="1" applyFont="1" applyFill="1" applyBorder="1" applyAlignment="1">
      <alignment horizontal="left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70" fillId="29" borderId="3" xfId="0" applyFont="1" applyFill="1" applyBorder="1" applyAlignment="1">
      <alignment horizontal="center"/>
    </xf>
    <xf numFmtId="49" fontId="9" fillId="29" borderId="3" xfId="0" applyNumberFormat="1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/>
    </xf>
    <xf numFmtId="0" fontId="71" fillId="29" borderId="3" xfId="0" quotePrefix="1" applyFont="1" applyFill="1" applyBorder="1" applyAlignment="1">
      <alignment horizontal="center"/>
    </xf>
    <xf numFmtId="0" fontId="5" fillId="29" borderId="0" xfId="0" applyFont="1" applyFill="1" applyBorder="1" applyAlignment="1">
      <alignment horizontal="left" vertical="center" wrapText="1"/>
    </xf>
    <xf numFmtId="0" fontId="5" fillId="29" borderId="0" xfId="0" applyFont="1" applyFill="1" applyBorder="1" applyAlignment="1">
      <alignment horizontal="center" vertical="center"/>
    </xf>
    <xf numFmtId="2" fontId="5" fillId="29" borderId="0" xfId="0" applyNumberFormat="1" applyFont="1" applyFill="1" applyBorder="1" applyAlignment="1">
      <alignment horizontal="center" vertical="center"/>
    </xf>
    <xf numFmtId="0" fontId="4" fillId="29" borderId="0" xfId="0" applyFont="1" applyFill="1" applyBorder="1" applyAlignment="1">
      <alignment horizontal="left" wrapText="1"/>
    </xf>
    <xf numFmtId="167" fontId="5" fillId="29" borderId="0" xfId="0" applyNumberFormat="1" applyFont="1" applyFill="1" applyBorder="1" applyAlignment="1">
      <alignment horizontal="center" wrapText="1"/>
    </xf>
    <xf numFmtId="167" fontId="5" fillId="29" borderId="0" xfId="0" quotePrefix="1" applyNumberFormat="1" applyFont="1" applyFill="1" applyBorder="1" applyAlignment="1">
      <alignment wrapText="1"/>
    </xf>
    <xf numFmtId="0" fontId="5" fillId="29" borderId="0" xfId="0" applyFont="1" applyFill="1" applyBorder="1" applyAlignment="1">
      <alignment vertical="center"/>
    </xf>
    <xf numFmtId="0" fontId="11" fillId="29" borderId="0" xfId="0" applyFont="1" applyFill="1" applyBorder="1" applyAlignment="1">
      <alignment horizontal="left" vertical="justify"/>
    </xf>
    <xf numFmtId="0" fontId="11" fillId="29" borderId="0" xfId="0" applyFont="1" applyFill="1" applyBorder="1" applyAlignment="1">
      <alignment horizontal="center" vertical="justify"/>
    </xf>
    <xf numFmtId="0" fontId="11" fillId="29" borderId="0" xfId="0" applyFont="1" applyFill="1" applyBorder="1" applyAlignment="1">
      <alignment vertical="justify"/>
    </xf>
    <xf numFmtId="0" fontId="5" fillId="29" borderId="0" xfId="0" applyFont="1" applyFill="1" applyAlignment="1">
      <alignment vertical="center"/>
    </xf>
    <xf numFmtId="0" fontId="70" fillId="29" borderId="0" xfId="0" applyFont="1" applyFill="1" applyBorder="1" applyAlignment="1">
      <alignment horizontal="left" vertical="justify" wrapText="1"/>
    </xf>
    <xf numFmtId="0" fontId="70" fillId="29" borderId="0" xfId="0" applyFont="1" applyFill="1" applyBorder="1" applyAlignment="1">
      <alignment horizontal="center" vertical="justify"/>
    </xf>
    <xf numFmtId="2" fontId="70" fillId="29" borderId="0" xfId="0" applyNumberFormat="1" applyFont="1" applyFill="1" applyBorder="1" applyAlignment="1">
      <alignment horizontal="center" vertical="justify"/>
    </xf>
    <xf numFmtId="0" fontId="5" fillId="29" borderId="0" xfId="0" applyFont="1" applyFill="1" applyBorder="1" applyAlignment="1">
      <alignment vertical="center" wrapText="1"/>
    </xf>
    <xf numFmtId="0" fontId="5" fillId="29" borderId="13" xfId="0" applyFont="1" applyFill="1" applyBorder="1" applyAlignment="1">
      <alignment vertical="center" wrapText="1"/>
    </xf>
    <xf numFmtId="0" fontId="5" fillId="29" borderId="3" xfId="0" applyFont="1" applyFill="1" applyBorder="1" applyAlignment="1">
      <alignment horizontal="center" vertical="center" wrapText="1"/>
    </xf>
    <xf numFmtId="0" fontId="5" fillId="29" borderId="13" xfId="0" applyFont="1" applyFill="1" applyBorder="1" applyAlignment="1">
      <alignment horizontal="center" vertical="center" wrapText="1"/>
    </xf>
    <xf numFmtId="2" fontId="5" fillId="29" borderId="13" xfId="0" applyNumberFormat="1" applyFont="1" applyFill="1" applyBorder="1" applyAlignment="1">
      <alignment horizontal="center" vertical="center" wrapText="1"/>
    </xf>
    <xf numFmtId="0" fontId="70" fillId="29" borderId="3" xfId="245" applyFont="1" applyFill="1" applyBorder="1" applyAlignment="1">
      <alignment horizontal="center" vertical="center"/>
    </xf>
    <xf numFmtId="0" fontId="70" fillId="29" borderId="3" xfId="245" applyFont="1" applyFill="1" applyBorder="1" applyAlignment="1">
      <alignment horizontal="center" vertical="center" wrapText="1"/>
    </xf>
    <xf numFmtId="1" fontId="70" fillId="29" borderId="3" xfId="245" applyNumberFormat="1" applyFont="1" applyFill="1" applyBorder="1" applyAlignment="1">
      <alignment horizontal="center" vertical="center" wrapText="1"/>
    </xf>
    <xf numFmtId="170" fontId="103" fillId="29" borderId="3" xfId="0" applyNumberFormat="1" applyFont="1" applyFill="1" applyBorder="1" applyAlignment="1">
      <alignment horizontal="center" vertical="center" wrapText="1"/>
    </xf>
    <xf numFmtId="0" fontId="76" fillId="29" borderId="3" xfId="245" applyFont="1" applyFill="1" applyBorder="1" applyAlignment="1">
      <alignment horizontal="left" vertical="center" wrapText="1"/>
    </xf>
    <xf numFmtId="0" fontId="72" fillId="29" borderId="3" xfId="0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1" fillId="29" borderId="3" xfId="245" applyFont="1" applyFill="1" applyBorder="1" applyAlignment="1">
      <alignment horizontal="center" vertical="center"/>
    </xf>
    <xf numFmtId="0" fontId="75" fillId="29" borderId="3" xfId="245" applyFont="1" applyFill="1" applyBorder="1" applyAlignment="1">
      <alignment horizontal="center" vertical="center"/>
    </xf>
    <xf numFmtId="0" fontId="4" fillId="32" borderId="19" xfId="0" applyFont="1" applyFill="1" applyBorder="1" applyAlignment="1">
      <alignment horizontal="left" vertical="center" wrapText="1"/>
    </xf>
    <xf numFmtId="49" fontId="71" fillId="32" borderId="19" xfId="0" applyNumberFormat="1" applyFont="1" applyFill="1" applyBorder="1" applyAlignment="1">
      <alignment horizontal="center" vertical="center"/>
    </xf>
    <xf numFmtId="0" fontId="5" fillId="29" borderId="19" xfId="0" applyFont="1" applyFill="1" applyBorder="1" applyAlignment="1">
      <alignment horizontal="left" vertical="center" wrapText="1"/>
    </xf>
    <xf numFmtId="49" fontId="70" fillId="29" borderId="19" xfId="0" applyNumberFormat="1" applyFont="1" applyFill="1" applyBorder="1" applyAlignment="1">
      <alignment horizontal="center" vertical="center"/>
    </xf>
    <xf numFmtId="0" fontId="5" fillId="29" borderId="19" xfId="0" applyFont="1" applyFill="1" applyBorder="1" applyAlignment="1">
      <alignment horizontal="left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180" fontId="4" fillId="29" borderId="3" xfId="0" applyNumberFormat="1" applyFont="1" applyFill="1" applyBorder="1" applyAlignment="1">
      <alignment horizontal="center" vertical="center" wrapText="1"/>
    </xf>
    <xf numFmtId="0" fontId="5" fillId="29" borderId="3" xfId="0" quotePrefix="1" applyFont="1" applyFill="1" applyBorder="1" applyAlignment="1">
      <alignment horizontal="center" vertical="center"/>
    </xf>
    <xf numFmtId="49" fontId="70" fillId="29" borderId="21" xfId="0" applyNumberFormat="1" applyFont="1" applyFill="1" applyBorder="1" applyAlignment="1">
      <alignment horizontal="center" vertical="center"/>
    </xf>
    <xf numFmtId="0" fontId="5" fillId="29" borderId="21" xfId="0" applyFont="1" applyFill="1" applyBorder="1" applyAlignment="1">
      <alignment horizontal="left" vertical="center" wrapText="1"/>
    </xf>
    <xf numFmtId="49" fontId="70" fillId="29" borderId="3" xfId="0" applyNumberFormat="1" applyFont="1" applyFill="1" applyBorder="1" applyAlignment="1">
      <alignment horizontal="center" vertical="center"/>
    </xf>
    <xf numFmtId="49" fontId="11" fillId="29" borderId="3" xfId="0" applyNumberFormat="1" applyFont="1" applyFill="1" applyBorder="1" applyAlignment="1">
      <alignment horizontal="center" vertical="center"/>
    </xf>
    <xf numFmtId="0" fontId="75" fillId="29" borderId="3" xfId="0" applyFont="1" applyFill="1" applyBorder="1" applyAlignment="1">
      <alignment horizontal="left" vertical="center" wrapText="1"/>
    </xf>
    <xf numFmtId="49" fontId="70" fillId="29" borderId="0" xfId="0" applyNumberFormat="1" applyFont="1" applyFill="1" applyBorder="1" applyAlignment="1">
      <alignment horizontal="center" vertical="center"/>
    </xf>
    <xf numFmtId="49" fontId="80" fillId="29" borderId="3" xfId="0" applyNumberFormat="1" applyFont="1" applyFill="1" applyBorder="1" applyAlignment="1">
      <alignment horizontal="center" vertical="center"/>
    </xf>
    <xf numFmtId="3" fontId="5" fillId="29" borderId="3" xfId="0" quotePrefix="1" applyNumberFormat="1" applyFont="1" applyFill="1" applyBorder="1" applyAlignment="1">
      <alignment horizontal="center" vertical="center" wrapText="1"/>
    </xf>
    <xf numFmtId="0" fontId="4" fillId="32" borderId="22" xfId="0" applyFont="1" applyFill="1" applyBorder="1" applyAlignment="1">
      <alignment horizontal="left" vertical="center" wrapText="1"/>
    </xf>
    <xf numFmtId="49" fontId="71" fillId="32" borderId="22" xfId="0" applyNumberFormat="1" applyFont="1" applyFill="1" applyBorder="1" applyAlignment="1">
      <alignment horizontal="center" vertical="center"/>
    </xf>
    <xf numFmtId="0" fontId="5" fillId="29" borderId="22" xfId="0" applyFont="1" applyFill="1" applyBorder="1" applyAlignment="1">
      <alignment horizontal="left" vertical="center" wrapText="1"/>
    </xf>
    <xf numFmtId="49" fontId="70" fillId="29" borderId="22" xfId="0" applyNumberFormat="1" applyFont="1" applyFill="1" applyBorder="1" applyAlignment="1">
      <alignment horizontal="center" vertical="center"/>
    </xf>
    <xf numFmtId="49" fontId="81" fillId="29" borderId="22" xfId="0" applyNumberFormat="1" applyFont="1" applyFill="1" applyBorder="1" applyAlignment="1">
      <alignment horizontal="center" vertical="center"/>
    </xf>
    <xf numFmtId="49" fontId="81" fillId="29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181" fontId="4" fillId="29" borderId="3" xfId="0" applyNumberFormat="1" applyFont="1" applyFill="1" applyBorder="1" applyAlignment="1">
      <alignment horizontal="center" vertical="center" wrapText="1"/>
    </xf>
    <xf numFmtId="176" fontId="4" fillId="29" borderId="3" xfId="0" applyNumberFormat="1" applyFont="1" applyFill="1" applyBorder="1" applyAlignment="1">
      <alignment horizontal="center" vertical="center" wrapText="1"/>
    </xf>
    <xf numFmtId="0" fontId="9" fillId="29" borderId="3" xfId="0" applyFont="1" applyFill="1" applyBorder="1" applyAlignment="1">
      <alignment horizontal="center" vertical="center" wrapText="1"/>
    </xf>
    <xf numFmtId="0" fontId="70" fillId="29" borderId="3" xfId="0" quotePrefix="1" applyNumberFormat="1" applyFont="1" applyFill="1" applyBorder="1" applyAlignment="1">
      <alignment horizontal="center" vertical="center"/>
    </xf>
    <xf numFmtId="166" fontId="5" fillId="29" borderId="3" xfId="292" applyNumberFormat="1" applyFont="1" applyFill="1" applyBorder="1" applyAlignment="1">
      <alignment horizontal="center" vertical="center" wrapText="1"/>
    </xf>
    <xf numFmtId="0" fontId="70" fillId="29" borderId="3" xfId="0" applyNumberFormat="1" applyFont="1" applyFill="1" applyBorder="1" applyAlignment="1">
      <alignment horizontal="center" vertical="center"/>
    </xf>
    <xf numFmtId="0" fontId="4" fillId="29" borderId="0" xfId="0" applyFont="1" applyFill="1" applyBorder="1" applyAlignment="1">
      <alignment vertical="center"/>
    </xf>
    <xf numFmtId="0" fontId="70" fillId="29" borderId="13" xfId="0" applyFont="1" applyFill="1" applyBorder="1" applyAlignment="1">
      <alignment horizontal="center" vertical="center" wrapText="1"/>
    </xf>
    <xf numFmtId="0" fontId="4" fillId="29" borderId="23" xfId="0" applyFont="1" applyFill="1" applyBorder="1" applyAlignment="1">
      <alignment horizontal="left" vertical="center" wrapText="1"/>
    </xf>
    <xf numFmtId="0" fontId="5" fillId="29" borderId="24" xfId="0" applyFont="1" applyFill="1" applyBorder="1" applyAlignment="1">
      <alignment horizontal="left" vertical="center" wrapText="1"/>
    </xf>
    <xf numFmtId="0" fontId="5" fillId="29" borderId="25" xfId="0" applyFont="1" applyFill="1" applyBorder="1" applyAlignment="1">
      <alignment horizontal="left" vertical="center" wrapText="1"/>
    </xf>
    <xf numFmtId="0" fontId="4" fillId="29" borderId="39" xfId="0" applyFont="1" applyFill="1" applyBorder="1" applyAlignment="1">
      <alignment horizontal="left" vertical="center" wrapText="1"/>
    </xf>
    <xf numFmtId="0" fontId="5" fillId="29" borderId="41" xfId="0" applyFont="1" applyFill="1" applyBorder="1" applyAlignment="1">
      <alignment horizontal="left" vertical="center" wrapText="1"/>
    </xf>
    <xf numFmtId="0" fontId="5" fillId="29" borderId="0" xfId="0" applyFont="1" applyFill="1" applyBorder="1" applyAlignment="1">
      <alignment horizontal="left" vertical="center" wrapText="1" shrinkToFit="1"/>
    </xf>
    <xf numFmtId="0" fontId="9" fillId="29" borderId="0" xfId="0" applyNumberFormat="1" applyFont="1" applyFill="1" applyBorder="1" applyAlignment="1">
      <alignment horizontal="center" vertical="center"/>
    </xf>
    <xf numFmtId="49" fontId="5" fillId="29" borderId="0" xfId="0" applyNumberFormat="1" applyFont="1" applyFill="1" applyBorder="1" applyAlignment="1">
      <alignment horizontal="center" vertical="center" wrapText="1"/>
    </xf>
    <xf numFmtId="49" fontId="5" fillId="29" borderId="0" xfId="0" applyNumberFormat="1" applyFont="1" applyFill="1" applyBorder="1" applyAlignment="1">
      <alignment horizontal="left" vertical="center" wrapText="1"/>
    </xf>
    <xf numFmtId="0" fontId="9" fillId="29" borderId="0" xfId="0" applyFont="1" applyFill="1" applyAlignment="1">
      <alignment vertical="center"/>
    </xf>
    <xf numFmtId="0" fontId="7" fillId="29" borderId="0" xfId="0" applyFont="1" applyFill="1" applyAlignment="1">
      <alignment horizontal="center" vertical="center"/>
    </xf>
    <xf numFmtId="0" fontId="9" fillId="29" borderId="20" xfId="0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/>
    </xf>
    <xf numFmtId="0" fontId="5" fillId="29" borderId="0" xfId="0" applyFont="1" applyFill="1" applyBorder="1" applyAlignment="1">
      <alignment horizontal="right" vertical="center"/>
    </xf>
    <xf numFmtId="1" fontId="5" fillId="29" borderId="0" xfId="0" applyNumberFormat="1" applyFont="1" applyFill="1" applyBorder="1" applyAlignment="1">
      <alignment horizontal="center" vertical="center"/>
    </xf>
    <xf numFmtId="0" fontId="4" fillId="29" borderId="0" xfId="0" applyFont="1" applyFill="1" applyBorder="1" applyAlignment="1">
      <alignment horizontal="center" vertical="center"/>
    </xf>
    <xf numFmtId="0" fontId="5" fillId="29" borderId="3" xfId="0" applyFont="1" applyFill="1" applyBorder="1" applyAlignment="1">
      <alignment horizontal="left" vertical="center"/>
    </xf>
    <xf numFmtId="0" fontId="8" fillId="29" borderId="0" xfId="0" applyFont="1" applyFill="1" applyBorder="1" applyAlignment="1">
      <alignment vertical="center"/>
    </xf>
    <xf numFmtId="0" fontId="4" fillId="29" borderId="0" xfId="0" applyFont="1" applyFill="1" applyBorder="1" applyAlignment="1">
      <alignment horizontal="right" vertical="center"/>
    </xf>
    <xf numFmtId="167" fontId="5" fillId="29" borderId="0" xfId="0" applyNumberFormat="1" applyFont="1" applyFill="1" applyAlignment="1">
      <alignment vertical="center"/>
    </xf>
    <xf numFmtId="0" fontId="80" fillId="29" borderId="3" xfId="0" applyNumberFormat="1" applyFont="1" applyFill="1" applyBorder="1" applyAlignment="1">
      <alignment horizontal="center" vertical="center" wrapText="1" shrinkToFit="1"/>
    </xf>
    <xf numFmtId="0" fontId="9" fillId="29" borderId="3" xfId="0" applyNumberFormat="1" applyFont="1" applyFill="1" applyBorder="1" applyAlignment="1">
      <alignment horizontal="center" vertical="center" wrapText="1" shrinkToFit="1"/>
    </xf>
    <xf numFmtId="0" fontId="9" fillId="29" borderId="0" xfId="0" applyFont="1" applyFill="1" applyBorder="1" applyAlignment="1">
      <alignment horizontal="left" vertical="center" wrapText="1" shrinkToFit="1"/>
    </xf>
    <xf numFmtId="3" fontId="9" fillId="29" borderId="0" xfId="0" applyNumberFormat="1" applyFont="1" applyFill="1" applyBorder="1" applyAlignment="1">
      <alignment horizontal="center" vertical="center" wrapText="1"/>
    </xf>
    <xf numFmtId="3" fontId="9" fillId="29" borderId="18" xfId="0" applyNumberFormat="1" applyFont="1" applyFill="1" applyBorder="1" applyAlignment="1">
      <alignment vertical="center" wrapText="1"/>
    </xf>
    <xf numFmtId="0" fontId="70" fillId="29" borderId="3" xfId="0" applyFont="1" applyFill="1" applyBorder="1" applyAlignment="1">
      <alignment horizontal="center" vertical="center" wrapText="1" shrinkToFit="1"/>
    </xf>
    <xf numFmtId="3" fontId="9" fillId="29" borderId="3" xfId="0" applyNumberFormat="1" applyFont="1" applyFill="1" applyBorder="1" applyAlignment="1">
      <alignment horizontal="center" vertical="center" wrapText="1" shrinkToFit="1"/>
    </xf>
    <xf numFmtId="0" fontId="9" fillId="29" borderId="0" xfId="0" applyFont="1" applyFill="1" applyBorder="1" applyAlignment="1">
      <alignment horizontal="center" vertical="center"/>
    </xf>
    <xf numFmtId="0" fontId="9" fillId="29" borderId="0" xfId="0" applyFont="1" applyFill="1" applyAlignment="1">
      <alignment horizontal="right" vertical="center"/>
    </xf>
    <xf numFmtId="0" fontId="9" fillId="29" borderId="17" xfId="0" applyFont="1" applyFill="1" applyBorder="1" applyAlignment="1">
      <alignment horizontal="center" vertical="center"/>
    </xf>
    <xf numFmtId="3" fontId="9" fillId="29" borderId="3" xfId="0" applyNumberFormat="1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167" fontId="9" fillId="29" borderId="3" xfId="0" applyNumberFormat="1" applyFont="1" applyFill="1" applyBorder="1" applyAlignment="1">
      <alignment horizontal="center" vertical="center" wrapText="1"/>
    </xf>
    <xf numFmtId="0" fontId="69" fillId="29" borderId="0" xfId="0" applyFont="1" applyFill="1" applyBorder="1" applyAlignment="1">
      <alignment horizontal="right" vertical="center"/>
    </xf>
    <xf numFmtId="166" fontId="69" fillId="29" borderId="0" xfId="0" applyNumberFormat="1" applyFont="1" applyFill="1" applyBorder="1" applyAlignment="1">
      <alignment horizontal="right" vertical="center"/>
    </xf>
    <xf numFmtId="0" fontId="73" fillId="29" borderId="0" xfId="0" applyFont="1" applyFill="1" applyAlignment="1">
      <alignment vertical="center"/>
    </xf>
    <xf numFmtId="0" fontId="9" fillId="29" borderId="3" xfId="0" applyNumberFormat="1" applyFont="1" applyFill="1" applyBorder="1" applyAlignment="1">
      <alignment horizontal="center" vertical="center"/>
    </xf>
    <xf numFmtId="0" fontId="9" fillId="29" borderId="3" xfId="0" applyNumberFormat="1" applyFont="1" applyFill="1" applyBorder="1"/>
    <xf numFmtId="0" fontId="9" fillId="29" borderId="0" xfId="0" applyFont="1" applyFill="1" applyBorder="1" applyAlignment="1">
      <alignment horizontal="left"/>
    </xf>
    <xf numFmtId="175" fontId="9" fillId="29" borderId="0" xfId="0" applyNumberFormat="1" applyFont="1" applyFill="1" applyBorder="1" applyAlignment="1">
      <alignment horizontal="center" vertical="center" wrapText="1"/>
    </xf>
    <xf numFmtId="3" fontId="9" fillId="29" borderId="0" xfId="0" applyNumberFormat="1" applyFont="1" applyFill="1" applyBorder="1" applyAlignment="1">
      <alignment horizontal="left" vertical="center" wrapText="1"/>
    </xf>
    <xf numFmtId="0" fontId="11" fillId="29" borderId="3" xfId="0" applyFont="1" applyFill="1" applyBorder="1" applyAlignment="1">
      <alignment horizontal="center" vertical="center" wrapText="1"/>
    </xf>
    <xf numFmtId="3" fontId="5" fillId="29" borderId="3" xfId="0" applyNumberFormat="1" applyFont="1" applyFill="1" applyBorder="1" applyAlignment="1">
      <alignment horizontal="center" vertical="center" wrapText="1"/>
    </xf>
    <xf numFmtId="0" fontId="9" fillId="29" borderId="0" xfId="0" applyFont="1" applyFill="1" applyAlignment="1">
      <alignment horizontal="center" vertical="center"/>
    </xf>
    <xf numFmtId="0" fontId="5" fillId="29" borderId="0" xfId="0" applyFont="1" applyFill="1" applyBorder="1" applyAlignment="1">
      <alignment horizontal="center"/>
    </xf>
    <xf numFmtId="0" fontId="5" fillId="29" borderId="0" xfId="0" applyFont="1" applyFill="1" applyBorder="1" applyAlignment="1"/>
    <xf numFmtId="0" fontId="5" fillId="29" borderId="0" xfId="0" applyFont="1" applyFill="1" applyAlignment="1"/>
    <xf numFmtId="0" fontId="9" fillId="29" borderId="0" xfId="0" applyFont="1" applyFill="1" applyAlignment="1"/>
    <xf numFmtId="0" fontId="74" fillId="29" borderId="0" xfId="0" applyFont="1" applyFill="1" applyAlignment="1">
      <alignment horizontal="center" vertical="center"/>
    </xf>
    <xf numFmtId="0" fontId="11" fillId="29" borderId="0" xfId="0" applyFont="1" applyFill="1" applyAlignment="1">
      <alignment horizontal="center" vertical="center"/>
    </xf>
    <xf numFmtId="0" fontId="5" fillId="29" borderId="0" xfId="0" applyFont="1" applyFill="1" applyAlignment="1">
      <alignment horizontal="center" vertical="center"/>
    </xf>
    <xf numFmtId="0" fontId="74" fillId="29" borderId="0" xfId="0" applyFont="1" applyFill="1" applyBorder="1" applyAlignment="1">
      <alignment horizontal="center" vertical="center"/>
    </xf>
    <xf numFmtId="0" fontId="11" fillId="29" borderId="0" xfId="0" applyFont="1" applyFill="1" applyBorder="1" applyAlignment="1">
      <alignment horizontal="center" vertical="center"/>
    </xf>
    <xf numFmtId="0" fontId="75" fillId="29" borderId="0" xfId="0" applyFont="1" applyFill="1" applyAlignment="1">
      <alignment horizontal="center" vertical="center"/>
    </xf>
    <xf numFmtId="0" fontId="75" fillId="29" borderId="0" xfId="0" applyFont="1" applyFill="1" applyBorder="1" applyAlignment="1">
      <alignment horizontal="center" vertical="center"/>
    </xf>
    <xf numFmtId="0" fontId="9" fillId="29" borderId="0" xfId="0" applyFont="1" applyFill="1" applyAlignment="1">
      <alignment vertical="center" wrapText="1" shrinkToFit="1"/>
    </xf>
    <xf numFmtId="0" fontId="9" fillId="29" borderId="0" xfId="0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horizontal="center" vertical="center" wrapText="1"/>
    </xf>
    <xf numFmtId="3" fontId="5" fillId="29" borderId="16" xfId="0" applyNumberFormat="1" applyFont="1" applyFill="1" applyBorder="1" applyAlignment="1">
      <alignment horizontal="right" vertical="center" wrapText="1"/>
    </xf>
    <xf numFmtId="3" fontId="5" fillId="29" borderId="15" xfId="0" applyNumberFormat="1" applyFont="1" applyFill="1" applyBorder="1" applyAlignment="1">
      <alignment horizontal="right" vertical="center" wrapText="1"/>
    </xf>
    <xf numFmtId="0" fontId="4" fillId="29" borderId="14" xfId="0" applyFont="1" applyFill="1" applyBorder="1" applyAlignment="1">
      <alignment horizontal="center" vertical="center" wrapText="1"/>
    </xf>
    <xf numFmtId="0" fontId="4" fillId="29" borderId="16" xfId="0" applyFont="1" applyFill="1" applyBorder="1" applyAlignment="1">
      <alignment horizontal="center" vertical="center" wrapText="1"/>
    </xf>
    <xf numFmtId="0" fontId="4" fillId="29" borderId="15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67" fontId="5" fillId="0" borderId="0" xfId="0" applyNumberFormat="1" applyFont="1" applyFill="1" applyBorder="1" applyAlignment="1">
      <alignment horizontal="center" wrapText="1"/>
    </xf>
    <xf numFmtId="0" fontId="4" fillId="29" borderId="14" xfId="0" applyFont="1" applyFill="1" applyBorder="1" applyAlignment="1" applyProtection="1">
      <alignment horizontal="center" vertical="center" wrapText="1"/>
      <protection locked="0"/>
    </xf>
    <xf numFmtId="0" fontId="4" fillId="29" borderId="16" xfId="0" applyFont="1" applyFill="1" applyBorder="1" applyAlignment="1" applyProtection="1">
      <alignment horizontal="center" vertical="center" wrapText="1"/>
      <protection locked="0"/>
    </xf>
    <xf numFmtId="0" fontId="4" fillId="29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84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1" fillId="29" borderId="0" xfId="0" applyFont="1" applyFill="1" applyBorder="1" applyAlignment="1">
      <alignment horizontal="center" vertical="justify"/>
    </xf>
    <xf numFmtId="0" fontId="69" fillId="31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1" fillId="29" borderId="0" xfId="0" applyFont="1" applyFill="1" applyAlignment="1">
      <alignment horizontal="center" vertical="justify"/>
    </xf>
    <xf numFmtId="0" fontId="5" fillId="29" borderId="0" xfId="0" applyFont="1" applyFill="1" applyBorder="1" applyAlignment="1"/>
    <xf numFmtId="170" fontId="4" fillId="29" borderId="14" xfId="0" applyNumberFormat="1" applyFont="1" applyFill="1" applyBorder="1" applyAlignment="1">
      <alignment horizontal="left" vertical="center" wrapText="1"/>
    </xf>
    <xf numFmtId="0" fontId="4" fillId="29" borderId="16" xfId="0" applyFont="1" applyFill="1" applyBorder="1" applyAlignment="1">
      <alignment horizontal="left" vertical="center" wrapText="1"/>
    </xf>
    <xf numFmtId="0" fontId="4" fillId="29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167" fontId="5" fillId="29" borderId="0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justify"/>
    </xf>
    <xf numFmtId="0" fontId="4" fillId="29" borderId="3" xfId="245" applyFont="1" applyFill="1" applyBorder="1" applyAlignment="1">
      <alignment horizontal="left" vertical="center" wrapText="1"/>
    </xf>
    <xf numFmtId="0" fontId="4" fillId="31" borderId="0" xfId="245" applyFont="1" applyFill="1" applyBorder="1" applyAlignment="1">
      <alignment horizontal="center" vertical="center"/>
    </xf>
    <xf numFmtId="0" fontId="5" fillId="29" borderId="3" xfId="245" applyFont="1" applyFill="1" applyBorder="1" applyAlignment="1">
      <alignment horizontal="center" vertical="center"/>
    </xf>
    <xf numFmtId="0" fontId="70" fillId="29" borderId="3" xfId="245" applyFont="1" applyFill="1" applyBorder="1" applyAlignment="1">
      <alignment horizontal="center" vertical="center" wrapText="1"/>
    </xf>
    <xf numFmtId="0" fontId="5" fillId="29" borderId="14" xfId="245" applyFont="1" applyFill="1" applyBorder="1" applyAlignment="1">
      <alignment horizontal="center" vertical="center"/>
    </xf>
    <xf numFmtId="0" fontId="5" fillId="29" borderId="16" xfId="245" applyFont="1" applyFill="1" applyBorder="1" applyAlignment="1">
      <alignment horizontal="center" vertical="center"/>
    </xf>
    <xf numFmtId="0" fontId="5" fillId="29" borderId="15" xfId="245" applyFont="1" applyFill="1" applyBorder="1" applyAlignment="1">
      <alignment horizontal="center" vertical="center"/>
    </xf>
    <xf numFmtId="0" fontId="5" fillId="29" borderId="3" xfId="0" applyFont="1" applyFill="1" applyBorder="1" applyAlignment="1">
      <alignment horizontal="center" vertical="center" wrapText="1"/>
    </xf>
    <xf numFmtId="3" fontId="5" fillId="29" borderId="14" xfId="0" applyNumberFormat="1" applyFont="1" applyFill="1" applyBorder="1" applyAlignment="1">
      <alignment horizontal="right" vertical="center" wrapText="1"/>
    </xf>
    <xf numFmtId="3" fontId="5" fillId="29" borderId="16" xfId="0" quotePrefix="1" applyNumberFormat="1" applyFont="1" applyFill="1" applyBorder="1" applyAlignment="1">
      <alignment horizontal="right" vertical="center" wrapText="1"/>
    </xf>
    <xf numFmtId="3" fontId="5" fillId="29" borderId="15" xfId="0" quotePrefix="1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justify"/>
    </xf>
    <xf numFmtId="0" fontId="4" fillId="31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justify"/>
    </xf>
    <xf numFmtId="0" fontId="6" fillId="29" borderId="3" xfId="245" applyFont="1" applyFill="1" applyBorder="1" applyAlignment="1">
      <alignment horizontal="left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4" fillId="29" borderId="0" xfId="0" applyFont="1" applyFill="1" applyBorder="1" applyAlignment="1">
      <alignment horizontal="center" vertical="center"/>
    </xf>
    <xf numFmtId="0" fontId="70" fillId="29" borderId="3" xfId="0" applyFont="1" applyFill="1" applyBorder="1" applyAlignment="1">
      <alignment horizontal="center" vertical="center" wrapText="1"/>
    </xf>
    <xf numFmtId="0" fontId="5" fillId="29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29" borderId="13" xfId="0" applyFont="1" applyFill="1" applyBorder="1" applyAlignment="1">
      <alignment horizontal="center" vertical="center"/>
    </xf>
    <xf numFmtId="0" fontId="5" fillId="29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29" borderId="28" xfId="0" applyFont="1" applyFill="1" applyBorder="1" applyAlignment="1">
      <alignment horizontal="center" vertical="center" wrapText="1"/>
    </xf>
    <xf numFmtId="0" fontId="5" fillId="29" borderId="26" xfId="0" applyFont="1" applyFill="1" applyBorder="1" applyAlignment="1">
      <alignment horizontal="center" vertical="center" wrapText="1"/>
    </xf>
    <xf numFmtId="0" fontId="69" fillId="0" borderId="0" xfId="237" applyNumberFormat="1" applyFont="1" applyFill="1" applyBorder="1" applyAlignment="1">
      <alignment horizontal="center" vertical="center" wrapText="1"/>
    </xf>
    <xf numFmtId="0" fontId="9" fillId="0" borderId="13" xfId="237" applyNumberFormat="1" applyFont="1" applyFill="1" applyBorder="1" applyAlignment="1">
      <alignment horizontal="center" vertical="center" wrapText="1"/>
    </xf>
    <xf numFmtId="0" fontId="9" fillId="0" borderId="20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167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4" fillId="29" borderId="0" xfId="0" applyFont="1" applyFill="1" applyBorder="1" applyAlignment="1">
      <alignment vertical="center"/>
    </xf>
    <xf numFmtId="0" fontId="5" fillId="29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4" fillId="29" borderId="0" xfId="0" applyFont="1" applyFill="1" applyAlignment="1">
      <alignment horizontal="center" vertical="center"/>
    </xf>
    <xf numFmtId="0" fontId="5" fillId="29" borderId="0" xfId="0" applyFont="1" applyFill="1" applyBorder="1" applyAlignment="1">
      <alignment horizontal="center" vertical="center"/>
    </xf>
    <xf numFmtId="0" fontId="70" fillId="29" borderId="0" xfId="0" applyFont="1" applyFill="1" applyBorder="1" applyAlignment="1">
      <alignment horizontal="center" vertical="justify"/>
    </xf>
    <xf numFmtId="175" fontId="5" fillId="29" borderId="30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175" fontId="5" fillId="29" borderId="31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175" fontId="5" fillId="29" borderId="20" xfId="0" applyNumberFormat="1" applyFont="1" applyFill="1" applyBorder="1" applyAlignment="1">
      <alignment horizontal="center" vertical="center" wrapText="1"/>
    </xf>
    <xf numFmtId="0" fontId="70" fillId="29" borderId="28" xfId="0" applyFont="1" applyFill="1" applyBorder="1" applyAlignment="1">
      <alignment horizontal="center" vertical="center" wrapText="1"/>
    </xf>
    <xf numFmtId="0" fontId="70" fillId="29" borderId="26" xfId="0" applyFont="1" applyFill="1" applyBorder="1" applyAlignment="1">
      <alignment horizontal="center" vertical="center" wrapText="1"/>
    </xf>
    <xf numFmtId="0" fontId="70" fillId="29" borderId="13" xfId="0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center" vertical="center"/>
    </xf>
    <xf numFmtId="0" fontId="5" fillId="29" borderId="3" xfId="0" applyNumberFormat="1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9" fillId="29" borderId="18" xfId="0" applyFont="1" applyFill="1" applyBorder="1" applyAlignment="1">
      <alignment horizontal="center" vertical="center" wrapText="1"/>
    </xf>
    <xf numFmtId="0" fontId="9" fillId="29" borderId="26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9" fillId="29" borderId="17" xfId="0" applyFont="1" applyFill="1" applyBorder="1" applyAlignment="1">
      <alignment horizontal="center" vertical="center" wrapText="1"/>
    </xf>
    <xf numFmtId="0" fontId="9" fillId="29" borderId="27" xfId="0" applyFont="1" applyFill="1" applyBorder="1" applyAlignment="1">
      <alignment horizontal="center" vertical="center" wrapText="1"/>
    </xf>
    <xf numFmtId="49" fontId="5" fillId="29" borderId="18" xfId="0" applyNumberFormat="1" applyFont="1" applyFill="1" applyBorder="1" applyAlignment="1">
      <alignment horizontal="right" vertical="center" wrapText="1"/>
    </xf>
    <xf numFmtId="49" fontId="5" fillId="29" borderId="0" xfId="0" applyNumberFormat="1" applyFont="1" applyFill="1" applyBorder="1" applyAlignment="1">
      <alignment horizontal="right" vertical="center" wrapText="1"/>
    </xf>
    <xf numFmtId="0" fontId="9" fillId="29" borderId="3" xfId="0" applyFont="1" applyFill="1" applyBorder="1" applyAlignment="1">
      <alignment horizontal="center" vertical="center" wrapText="1"/>
    </xf>
    <xf numFmtId="0" fontId="9" fillId="29" borderId="14" xfId="0" applyFont="1" applyFill="1" applyBorder="1" applyAlignment="1">
      <alignment horizontal="center" vertical="center" wrapText="1"/>
    </xf>
    <xf numFmtId="0" fontId="9" fillId="29" borderId="16" xfId="0" applyFont="1" applyFill="1" applyBorder="1" applyAlignment="1">
      <alignment horizontal="center" vertical="center" wrapText="1"/>
    </xf>
    <xf numFmtId="0" fontId="9" fillId="29" borderId="15" xfId="0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4" xfId="292" applyNumberFormat="1" applyFont="1" applyFill="1" applyBorder="1" applyAlignment="1">
      <alignment horizontal="center" vertical="center" wrapText="1"/>
    </xf>
    <xf numFmtId="0" fontId="70" fillId="29" borderId="3" xfId="0" applyFont="1" applyFill="1" applyBorder="1" applyAlignment="1">
      <alignment horizontal="center" vertical="center"/>
    </xf>
    <xf numFmtId="49" fontId="5" fillId="29" borderId="3" xfId="0" applyNumberFormat="1" applyFont="1" applyFill="1" applyBorder="1" applyAlignment="1">
      <alignment horizontal="left" vertical="center" wrapText="1"/>
    </xf>
    <xf numFmtId="3" fontId="5" fillId="29" borderId="3" xfId="0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175" fontId="5" fillId="29" borderId="14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0" fontId="70" fillId="29" borderId="14" xfId="0" applyFont="1" applyFill="1" applyBorder="1" applyAlignment="1">
      <alignment horizontal="center" vertical="center"/>
    </xf>
    <xf numFmtId="0" fontId="70" fillId="29" borderId="15" xfId="0" applyFont="1" applyFill="1" applyBorder="1" applyAlignment="1">
      <alignment horizontal="center" vertical="center"/>
    </xf>
    <xf numFmtId="0" fontId="5" fillId="29" borderId="14" xfId="0" applyFont="1" applyFill="1" applyBorder="1" applyAlignment="1">
      <alignment horizontal="center" vertical="center" wrapText="1"/>
    </xf>
    <xf numFmtId="0" fontId="5" fillId="29" borderId="15" xfId="0" applyFont="1" applyFill="1" applyBorder="1" applyAlignment="1">
      <alignment horizontal="center" vertical="center" wrapText="1"/>
    </xf>
    <xf numFmtId="3" fontId="5" fillId="29" borderId="14" xfId="0" applyNumberFormat="1" applyFont="1" applyFill="1" applyBorder="1" applyAlignment="1">
      <alignment horizontal="center" vertical="center" wrapText="1"/>
    </xf>
    <xf numFmtId="3" fontId="5" fillId="29" borderId="16" xfId="0" applyNumberFormat="1" applyFont="1" applyFill="1" applyBorder="1" applyAlignment="1">
      <alignment horizontal="center" vertical="center" wrapText="1"/>
    </xf>
    <xf numFmtId="3" fontId="5" fillId="29" borderId="15" xfId="0" applyNumberFormat="1" applyFont="1" applyFill="1" applyBorder="1" applyAlignment="1">
      <alignment horizontal="center" vertical="center" wrapText="1"/>
    </xf>
    <xf numFmtId="0" fontId="70" fillId="29" borderId="3" xfId="0" applyFont="1" applyFill="1" applyBorder="1" applyAlignment="1">
      <alignment horizontal="left" vertical="center" wrapText="1"/>
    </xf>
    <xf numFmtId="0" fontId="70" fillId="29" borderId="14" xfId="0" applyFont="1" applyFill="1" applyBorder="1" applyAlignment="1">
      <alignment horizontal="center" vertical="center" wrapText="1"/>
    </xf>
    <xf numFmtId="0" fontId="70" fillId="29" borderId="15" xfId="0" applyFont="1" applyFill="1" applyBorder="1" applyAlignment="1">
      <alignment horizontal="center" vertical="center" wrapText="1"/>
    </xf>
    <xf numFmtId="175" fontId="5" fillId="29" borderId="29" xfId="0" applyNumberFormat="1" applyFont="1" applyFill="1" applyBorder="1" applyAlignment="1">
      <alignment horizontal="center" vertical="center" wrapText="1"/>
    </xf>
    <xf numFmtId="175" fontId="5" fillId="29" borderId="27" xfId="0" applyNumberFormat="1" applyFont="1" applyFill="1" applyBorder="1" applyAlignment="1">
      <alignment horizontal="center" vertical="center" wrapText="1"/>
    </xf>
    <xf numFmtId="175" fontId="5" fillId="29" borderId="35" xfId="0" applyNumberFormat="1" applyFont="1" applyFill="1" applyBorder="1" applyAlignment="1">
      <alignment horizontal="center" vertical="center" wrapText="1"/>
    </xf>
    <xf numFmtId="0" fontId="5" fillId="29" borderId="47" xfId="0" applyFont="1" applyFill="1" applyBorder="1" applyAlignment="1">
      <alignment horizontal="left" vertical="center" wrapText="1"/>
    </xf>
    <xf numFmtId="0" fontId="5" fillId="29" borderId="14" xfId="0" applyFont="1" applyFill="1" applyBorder="1" applyAlignment="1">
      <alignment horizontal="left" vertical="center"/>
    </xf>
    <xf numFmtId="0" fontId="5" fillId="29" borderId="16" xfId="0" applyFont="1" applyFill="1" applyBorder="1" applyAlignment="1">
      <alignment horizontal="left" vertical="center"/>
    </xf>
    <xf numFmtId="0" fontId="5" fillId="29" borderId="15" xfId="0" applyFont="1" applyFill="1" applyBorder="1" applyAlignment="1">
      <alignment horizontal="left" vertical="center"/>
    </xf>
    <xf numFmtId="0" fontId="70" fillId="29" borderId="16" xfId="0" applyFont="1" applyFill="1" applyBorder="1" applyAlignment="1">
      <alignment horizontal="center" vertical="center" wrapText="1"/>
    </xf>
    <xf numFmtId="167" fontId="5" fillId="29" borderId="14" xfId="0" applyNumberFormat="1" applyFont="1" applyFill="1" applyBorder="1" applyAlignment="1">
      <alignment horizontal="center" vertical="center" wrapText="1"/>
    </xf>
    <xf numFmtId="167" fontId="5" fillId="29" borderId="15" xfId="0" applyNumberFormat="1" applyFont="1" applyFill="1" applyBorder="1" applyAlignment="1">
      <alignment horizontal="center" vertical="center" wrapText="1"/>
    </xf>
    <xf numFmtId="0" fontId="5" fillId="29" borderId="14" xfId="0" applyNumberFormat="1" applyFont="1" applyFill="1" applyBorder="1" applyAlignment="1">
      <alignment horizontal="center" vertical="center" wrapText="1"/>
    </xf>
    <xf numFmtId="0" fontId="5" fillId="29" borderId="16" xfId="0" applyNumberFormat="1" applyFont="1" applyFill="1" applyBorder="1" applyAlignment="1">
      <alignment horizontal="center" vertical="center" wrapText="1"/>
    </xf>
    <xf numFmtId="0" fontId="5" fillId="29" borderId="15" xfId="0" applyNumberFormat="1" applyFont="1" applyFill="1" applyBorder="1" applyAlignment="1">
      <alignment horizontal="center" vertical="center" wrapText="1"/>
    </xf>
    <xf numFmtId="175" fontId="5" fillId="29" borderId="13" xfId="0" applyNumberFormat="1" applyFont="1" applyFill="1" applyBorder="1" applyAlignment="1">
      <alignment horizontal="center" vertical="center" wrapText="1"/>
    </xf>
    <xf numFmtId="175" fontId="5" fillId="29" borderId="33" xfId="0" applyNumberFormat="1" applyFont="1" applyFill="1" applyBorder="1" applyAlignment="1">
      <alignment horizontal="center" vertical="center" wrapText="1"/>
    </xf>
    <xf numFmtId="175" fontId="5" fillId="29" borderId="45" xfId="0" applyNumberFormat="1" applyFont="1" applyFill="1" applyBorder="1" applyAlignment="1">
      <alignment horizontal="center" vertical="center" wrapText="1"/>
    </xf>
    <xf numFmtId="175" fontId="5" fillId="29" borderId="46" xfId="0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2" fontId="5" fillId="29" borderId="40" xfId="292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2" fontId="5" fillId="29" borderId="42" xfId="292" applyNumberFormat="1" applyFont="1" applyFill="1" applyBorder="1" applyAlignment="1">
      <alignment horizontal="center" vertical="center" wrapText="1"/>
    </xf>
    <xf numFmtId="175" fontId="5" fillId="29" borderId="43" xfId="0" applyNumberFormat="1" applyFont="1" applyFill="1" applyBorder="1" applyAlignment="1">
      <alignment horizontal="center" vertical="center" wrapText="1"/>
    </xf>
    <xf numFmtId="175" fontId="5" fillId="29" borderId="44" xfId="0" applyNumberFormat="1" applyFont="1" applyFill="1" applyBorder="1" applyAlignment="1">
      <alignment horizontal="center" vertical="center" wrapText="1"/>
    </xf>
    <xf numFmtId="0" fontId="70" fillId="29" borderId="16" xfId="0" applyFont="1" applyFill="1" applyBorder="1" applyAlignment="1">
      <alignment horizontal="center" vertical="center"/>
    </xf>
    <xf numFmtId="0" fontId="5" fillId="29" borderId="16" xfId="0" applyFont="1" applyFill="1" applyBorder="1" applyAlignment="1">
      <alignment horizontal="center" vertical="center" wrapText="1"/>
    </xf>
    <xf numFmtId="49" fontId="5" fillId="29" borderId="14" xfId="0" applyNumberFormat="1" applyFont="1" applyFill="1" applyBorder="1" applyAlignment="1">
      <alignment horizontal="center" vertical="center" wrapText="1"/>
    </xf>
    <xf numFmtId="49" fontId="5" fillId="29" borderId="15" xfId="0" applyNumberFormat="1" applyFont="1" applyFill="1" applyBorder="1" applyAlignment="1">
      <alignment horizontal="center" vertical="center" wrapText="1"/>
    </xf>
    <xf numFmtId="49" fontId="5" fillId="29" borderId="14" xfId="0" applyNumberFormat="1" applyFont="1" applyFill="1" applyBorder="1" applyAlignment="1">
      <alignment horizontal="left" vertical="center" wrapText="1"/>
    </xf>
    <xf numFmtId="49" fontId="5" fillId="29" borderId="15" xfId="0" applyNumberFormat="1" applyFont="1" applyFill="1" applyBorder="1" applyAlignment="1">
      <alignment horizontal="left" vertical="center" wrapText="1"/>
    </xf>
    <xf numFmtId="0" fontId="9" fillId="29" borderId="0" xfId="0" applyFont="1" applyFill="1" applyBorder="1" applyAlignment="1">
      <alignment horizontal="justify" vertical="center" wrapText="1" shrinkToFit="1"/>
    </xf>
    <xf numFmtId="167" fontId="5" fillId="29" borderId="3" xfId="0" applyNumberFormat="1" applyFont="1" applyFill="1" applyBorder="1" applyAlignment="1">
      <alignment horizontal="center" vertical="center" wrapText="1"/>
    </xf>
    <xf numFmtId="175" fontId="9" fillId="29" borderId="14" xfId="0" applyNumberFormat="1" applyFont="1" applyFill="1" applyBorder="1" applyAlignment="1">
      <alignment horizontal="center" vertical="center" wrapText="1"/>
    </xf>
    <xf numFmtId="175" fontId="9" fillId="29" borderId="16" xfId="0" applyNumberFormat="1" applyFont="1" applyFill="1" applyBorder="1" applyAlignment="1">
      <alignment horizontal="center" vertical="center" wrapText="1"/>
    </xf>
    <xf numFmtId="175" fontId="9" fillId="29" borderId="15" xfId="0" applyNumberFormat="1" applyFont="1" applyFill="1" applyBorder="1" applyAlignment="1">
      <alignment horizontal="center" vertical="center" wrapText="1"/>
    </xf>
    <xf numFmtId="167" fontId="9" fillId="29" borderId="14" xfId="0" applyNumberFormat="1" applyFont="1" applyFill="1" applyBorder="1" applyAlignment="1">
      <alignment horizontal="center" vertical="center" wrapText="1"/>
    </xf>
    <xf numFmtId="167" fontId="9" fillId="29" borderId="15" xfId="0" applyNumberFormat="1" applyFont="1" applyFill="1" applyBorder="1" applyAlignment="1">
      <alignment horizontal="center" vertical="center" wrapText="1"/>
    </xf>
    <xf numFmtId="0" fontId="11" fillId="29" borderId="17" xfId="0" applyFont="1" applyFill="1" applyBorder="1" applyAlignment="1">
      <alignment horizontal="right" vertical="center"/>
    </xf>
    <xf numFmtId="0" fontId="9" fillId="29" borderId="17" xfId="0" applyFont="1" applyFill="1" applyBorder="1" applyAlignment="1">
      <alignment horizontal="right" vertical="center"/>
    </xf>
    <xf numFmtId="0" fontId="9" fillId="29" borderId="3" xfId="0" applyFont="1" applyFill="1" applyBorder="1" applyAlignment="1">
      <alignment horizontal="center" vertical="center"/>
    </xf>
    <xf numFmtId="2" fontId="9" fillId="29" borderId="14" xfId="0" applyNumberFormat="1" applyFont="1" applyFill="1" applyBorder="1" applyAlignment="1">
      <alignment horizontal="center" vertical="center" wrapText="1"/>
    </xf>
    <xf numFmtId="2" fontId="9" fillId="29" borderId="16" xfId="0" applyNumberFormat="1" applyFont="1" applyFill="1" applyBorder="1" applyAlignment="1">
      <alignment horizontal="center" vertical="center" wrapText="1"/>
    </xf>
    <xf numFmtId="2" fontId="9" fillId="29" borderId="15" xfId="0" applyNumberFormat="1" applyFont="1" applyFill="1" applyBorder="1" applyAlignment="1">
      <alignment horizontal="center" vertical="center" wrapText="1"/>
    </xf>
    <xf numFmtId="2" fontId="9" fillId="29" borderId="13" xfId="0" applyNumberFormat="1" applyFont="1" applyFill="1" applyBorder="1" applyAlignment="1">
      <alignment horizontal="center" vertical="center" wrapText="1"/>
    </xf>
    <xf numFmtId="2" fontId="9" fillId="29" borderId="20" xfId="0" applyNumberFormat="1" applyFont="1" applyFill="1" applyBorder="1" applyAlignment="1">
      <alignment horizontal="center" vertical="center" wrapText="1"/>
    </xf>
    <xf numFmtId="0" fontId="9" fillId="29" borderId="36" xfId="0" applyFont="1" applyFill="1" applyBorder="1" applyAlignment="1">
      <alignment horizontal="center" vertical="center" wrapText="1"/>
    </xf>
    <xf numFmtId="0" fontId="9" fillId="29" borderId="0" xfId="0" applyFont="1" applyFill="1" applyBorder="1" applyAlignment="1">
      <alignment horizontal="center" vertical="center" wrapText="1"/>
    </xf>
    <xf numFmtId="0" fontId="9" fillId="29" borderId="37" xfId="0" applyFont="1" applyFill="1" applyBorder="1" applyAlignment="1">
      <alignment horizontal="center" vertical="center" wrapText="1"/>
    </xf>
    <xf numFmtId="0" fontId="9" fillId="29" borderId="0" xfId="0" applyFont="1" applyFill="1" applyAlignment="1">
      <alignment horizontal="right" vertical="center"/>
    </xf>
    <xf numFmtId="3" fontId="9" fillId="29" borderId="14" xfId="0" applyNumberFormat="1" applyFont="1" applyFill="1" applyBorder="1" applyAlignment="1">
      <alignment horizontal="center" vertical="center" wrapText="1"/>
    </xf>
    <xf numFmtId="3" fontId="9" fillId="29" borderId="15" xfId="0" applyNumberFormat="1" applyFont="1" applyFill="1" applyBorder="1" applyAlignment="1">
      <alignment horizontal="center" vertical="center" wrapText="1"/>
    </xf>
    <xf numFmtId="0" fontId="69" fillId="29" borderId="3" xfId="0" applyFont="1" applyFill="1" applyBorder="1" applyAlignment="1">
      <alignment horizontal="center" vertical="center" wrapText="1"/>
    </xf>
    <xf numFmtId="0" fontId="9" fillId="29" borderId="3" xfId="0" applyNumberFormat="1" applyFont="1" applyFill="1" applyBorder="1" applyAlignment="1">
      <alignment horizontal="center" vertical="center" wrapText="1" shrinkToFit="1"/>
    </xf>
    <xf numFmtId="0" fontId="9" fillId="29" borderId="28" xfId="0" applyFont="1" applyFill="1" applyBorder="1" applyAlignment="1">
      <alignment horizontal="center" vertical="center" wrapText="1" shrinkToFit="1"/>
    </xf>
    <xf numFmtId="0" fontId="9" fillId="29" borderId="18" xfId="0" applyFont="1" applyFill="1" applyBorder="1" applyAlignment="1">
      <alignment horizontal="center" vertical="center" wrapText="1" shrinkToFit="1"/>
    </xf>
    <xf numFmtId="0" fontId="9" fillId="29" borderId="26" xfId="0" applyFont="1" applyFill="1" applyBorder="1" applyAlignment="1">
      <alignment horizontal="center" vertical="center" wrapText="1" shrinkToFit="1"/>
    </xf>
    <xf numFmtId="0" fontId="9" fillId="29" borderId="36" xfId="0" applyFont="1" applyFill="1" applyBorder="1" applyAlignment="1">
      <alignment horizontal="center" vertical="center" wrapText="1" shrinkToFit="1"/>
    </xf>
    <xf numFmtId="0" fontId="9" fillId="29" borderId="0" xfId="0" applyFont="1" applyFill="1" applyBorder="1" applyAlignment="1">
      <alignment horizontal="center" vertical="center" wrapText="1" shrinkToFit="1"/>
    </xf>
    <xf numFmtId="0" fontId="9" fillId="29" borderId="37" xfId="0" applyFont="1" applyFill="1" applyBorder="1" applyAlignment="1">
      <alignment horizontal="center" vertical="center" wrapText="1" shrinkToFit="1"/>
    </xf>
    <xf numFmtId="0" fontId="9" fillId="29" borderId="29" xfId="0" applyFont="1" applyFill="1" applyBorder="1" applyAlignment="1">
      <alignment horizontal="center" vertical="center" wrapText="1" shrinkToFit="1"/>
    </xf>
    <xf numFmtId="0" fontId="9" fillId="29" borderId="17" xfId="0" applyFont="1" applyFill="1" applyBorder="1" applyAlignment="1">
      <alignment horizontal="center" vertical="center" wrapText="1" shrinkToFit="1"/>
    </xf>
    <xf numFmtId="0" fontId="9" fillId="29" borderId="27" xfId="0" applyFont="1" applyFill="1" applyBorder="1" applyAlignment="1">
      <alignment horizontal="center" vertical="center" wrapText="1" shrinkToFit="1"/>
    </xf>
    <xf numFmtId="0" fontId="11" fillId="29" borderId="14" xfId="0" applyFont="1" applyFill="1" applyBorder="1" applyAlignment="1">
      <alignment horizontal="center" vertical="center"/>
    </xf>
    <xf numFmtId="0" fontId="11" fillId="29" borderId="16" xfId="0" applyFont="1" applyFill="1" applyBorder="1" applyAlignment="1">
      <alignment horizontal="center" vertical="center"/>
    </xf>
    <xf numFmtId="0" fontId="11" fillId="29" borderId="15" xfId="0" applyFont="1" applyFill="1" applyBorder="1" applyAlignment="1">
      <alignment horizontal="center" vertical="center"/>
    </xf>
    <xf numFmtId="0" fontId="9" fillId="29" borderId="14" xfId="0" applyFont="1" applyFill="1" applyBorder="1" applyAlignment="1">
      <alignment horizontal="center" vertical="center"/>
    </xf>
    <xf numFmtId="0" fontId="9" fillId="29" borderId="16" xfId="0" applyFont="1" applyFill="1" applyBorder="1" applyAlignment="1">
      <alignment horizontal="center" vertical="center"/>
    </xf>
    <xf numFmtId="0" fontId="9" fillId="29" borderId="15" xfId="0" applyFont="1" applyFill="1" applyBorder="1" applyAlignment="1">
      <alignment horizontal="center" vertical="center"/>
    </xf>
    <xf numFmtId="0" fontId="80" fillId="29" borderId="3" xfId="0" applyFont="1" applyFill="1" applyBorder="1" applyAlignment="1">
      <alignment horizontal="center" vertical="center" wrapText="1"/>
    </xf>
    <xf numFmtId="0" fontId="9" fillId="29" borderId="3" xfId="0" applyNumberFormat="1" applyFont="1" applyFill="1" applyBorder="1" applyAlignment="1">
      <alignment horizontal="center" vertical="center" wrapText="1"/>
    </xf>
    <xf numFmtId="0" fontId="80" fillId="29" borderId="14" xfId="0" applyFont="1" applyFill="1" applyBorder="1" applyAlignment="1">
      <alignment horizontal="center" vertical="center" wrapText="1" shrinkToFit="1"/>
    </xf>
    <xf numFmtId="0" fontId="80" fillId="29" borderId="15" xfId="0" applyFont="1" applyFill="1" applyBorder="1" applyAlignment="1">
      <alignment horizontal="center" vertical="center" wrapText="1" shrinkToFit="1"/>
    </xf>
    <xf numFmtId="0" fontId="9" fillId="29" borderId="14" xfId="0" applyNumberFormat="1" applyFont="1" applyFill="1" applyBorder="1" applyAlignment="1">
      <alignment horizontal="center" vertical="center" wrapText="1" shrinkToFit="1"/>
    </xf>
    <xf numFmtId="0" fontId="9" fillId="29" borderId="15" xfId="0" applyNumberFormat="1" applyFont="1" applyFill="1" applyBorder="1" applyAlignment="1">
      <alignment horizontal="center" vertical="center" wrapText="1" shrinkToFit="1"/>
    </xf>
    <xf numFmtId="0" fontId="9" fillId="29" borderId="14" xfId="0" applyNumberFormat="1" applyFont="1" applyFill="1" applyBorder="1" applyAlignment="1">
      <alignment horizontal="center" vertical="center" wrapText="1"/>
    </xf>
    <xf numFmtId="0" fontId="9" fillId="29" borderId="16" xfId="0" applyNumberFormat="1" applyFont="1" applyFill="1" applyBorder="1" applyAlignment="1">
      <alignment horizontal="center" vertical="center" wrapText="1"/>
    </xf>
    <xf numFmtId="0" fontId="70" fillId="29" borderId="13" xfId="0" applyFont="1" applyFill="1" applyBorder="1" applyAlignment="1">
      <alignment horizontal="center" vertical="center" wrapText="1" shrinkToFit="1"/>
    </xf>
    <xf numFmtId="0" fontId="70" fillId="29" borderId="20" xfId="0" applyFont="1" applyFill="1" applyBorder="1" applyAlignment="1">
      <alignment horizontal="center" vertical="center" wrapText="1" shrinkToFit="1"/>
    </xf>
    <xf numFmtId="0" fontId="80" fillId="29" borderId="14" xfId="0" applyFont="1" applyFill="1" applyBorder="1" applyAlignment="1">
      <alignment horizontal="center" vertical="center" wrapText="1"/>
    </xf>
    <xf numFmtId="0" fontId="80" fillId="29" borderId="16" xfId="0" applyFont="1" applyFill="1" applyBorder="1" applyAlignment="1">
      <alignment horizontal="center" vertical="center" wrapText="1"/>
    </xf>
    <xf numFmtId="0" fontId="80" fillId="29" borderId="15" xfId="0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49" fontId="9" fillId="29" borderId="3" xfId="0" applyNumberFormat="1" applyFont="1" applyFill="1" applyBorder="1" applyAlignment="1">
      <alignment horizontal="left" vertical="center" wrapText="1"/>
    </xf>
    <xf numFmtId="3" fontId="9" fillId="29" borderId="14" xfId="0" applyNumberFormat="1" applyFont="1" applyFill="1" applyBorder="1" applyAlignment="1">
      <alignment horizontal="center" vertical="center" wrapText="1" shrinkToFit="1"/>
    </xf>
    <xf numFmtId="3" fontId="9" fillId="29" borderId="15" xfId="0" applyNumberFormat="1" applyFont="1" applyFill="1" applyBorder="1" applyAlignment="1">
      <alignment horizontal="center" vertical="center" wrapText="1" shrinkToFit="1"/>
    </xf>
    <xf numFmtId="2" fontId="9" fillId="29" borderId="28" xfId="0" applyNumberFormat="1" applyFont="1" applyFill="1" applyBorder="1" applyAlignment="1">
      <alignment horizontal="center" vertical="center" wrapText="1"/>
    </xf>
    <xf numFmtId="2" fontId="9" fillId="29" borderId="26" xfId="0" applyNumberFormat="1" applyFont="1" applyFill="1" applyBorder="1" applyAlignment="1">
      <alignment horizontal="center" vertical="center" wrapText="1"/>
    </xf>
    <xf numFmtId="2" fontId="9" fillId="29" borderId="29" xfId="0" applyNumberFormat="1" applyFont="1" applyFill="1" applyBorder="1" applyAlignment="1">
      <alignment horizontal="center" vertical="center" wrapText="1"/>
    </xf>
    <xf numFmtId="2" fontId="9" fillId="29" borderId="27" xfId="0" applyNumberFormat="1" applyFont="1" applyFill="1" applyBorder="1" applyAlignment="1">
      <alignment horizontal="center" vertical="center" wrapText="1"/>
    </xf>
    <xf numFmtId="0" fontId="70" fillId="29" borderId="14" xfId="0" applyFont="1" applyFill="1" applyBorder="1" applyAlignment="1">
      <alignment horizontal="center" vertical="center" wrapText="1" shrinkToFit="1"/>
    </xf>
    <xf numFmtId="0" fontId="70" fillId="29" borderId="15" xfId="0" applyFont="1" applyFill="1" applyBorder="1" applyAlignment="1">
      <alignment horizontal="center" vertical="center" wrapText="1" shrinkToFit="1"/>
    </xf>
    <xf numFmtId="174" fontId="9" fillId="29" borderId="3" xfId="0" applyNumberFormat="1" applyFont="1" applyFill="1" applyBorder="1" applyAlignment="1">
      <alignment horizontal="center" vertical="center" wrapText="1"/>
    </xf>
    <xf numFmtId="0" fontId="9" fillId="29" borderId="14" xfId="0" applyFont="1" applyFill="1" applyBorder="1" applyAlignment="1">
      <alignment horizontal="left" vertical="center" wrapText="1" shrinkToFit="1"/>
    </xf>
    <xf numFmtId="0" fontId="9" fillId="29" borderId="16" xfId="0" applyFont="1" applyFill="1" applyBorder="1" applyAlignment="1">
      <alignment horizontal="left" vertical="center" wrapText="1" shrinkToFit="1"/>
    </xf>
    <xf numFmtId="0" fontId="9" fillId="29" borderId="15" xfId="0" applyFont="1" applyFill="1" applyBorder="1" applyAlignment="1">
      <alignment horizontal="left" vertical="center" wrapText="1" shrinkToFit="1"/>
    </xf>
    <xf numFmtId="0" fontId="70" fillId="29" borderId="3" xfId="0" applyFont="1" applyFill="1" applyBorder="1" applyAlignment="1">
      <alignment horizontal="center" vertical="center" wrapText="1" shrinkToFit="1"/>
    </xf>
    <xf numFmtId="0" fontId="9" fillId="29" borderId="3" xfId="0" applyFont="1" applyFill="1" applyBorder="1" applyAlignment="1">
      <alignment horizontal="left" vertical="center" wrapText="1" shrinkToFit="1"/>
    </xf>
    <xf numFmtId="0" fontId="9" fillId="29" borderId="13" xfId="0" applyFont="1" applyFill="1" applyBorder="1" applyAlignment="1">
      <alignment horizontal="center" vertical="center" wrapText="1" shrinkToFit="1"/>
    </xf>
    <xf numFmtId="0" fontId="9" fillId="29" borderId="38" xfId="0" applyFont="1" applyFill="1" applyBorder="1" applyAlignment="1">
      <alignment horizontal="center" vertical="center" wrapText="1" shrinkToFit="1"/>
    </xf>
    <xf numFmtId="0" fontId="9" fillId="29" borderId="20" xfId="0" applyFont="1" applyFill="1" applyBorder="1" applyAlignment="1">
      <alignment horizontal="center" vertical="center" wrapText="1" shrinkToFit="1"/>
    </xf>
    <xf numFmtId="0" fontId="9" fillId="29" borderId="14" xfId="0" applyNumberFormat="1" applyFont="1" applyFill="1" applyBorder="1" applyAlignment="1">
      <alignment horizontal="center"/>
    </xf>
    <xf numFmtId="0" fontId="9" fillId="29" borderId="15" xfId="0" applyNumberFormat="1" applyFont="1" applyFill="1" applyBorder="1" applyAlignment="1">
      <alignment horizontal="center"/>
    </xf>
    <xf numFmtId="3" fontId="9" fillId="29" borderId="3" xfId="0" applyNumberFormat="1" applyFont="1" applyFill="1" applyBorder="1" applyAlignment="1">
      <alignment horizontal="center" vertical="center" wrapText="1" shrinkToFi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9" fillId="29" borderId="14" xfId="0" applyNumberFormat="1" applyFont="1" applyFill="1" applyBorder="1" applyAlignment="1">
      <alignment horizontal="left" vertical="center" wrapText="1" shrinkToFit="1"/>
    </xf>
    <xf numFmtId="0" fontId="9" fillId="29" borderId="16" xfId="0" applyNumberFormat="1" applyFont="1" applyFill="1" applyBorder="1" applyAlignment="1">
      <alignment horizontal="left" vertical="center" wrapText="1" shrinkToFit="1"/>
    </xf>
    <xf numFmtId="0" fontId="9" fillId="29" borderId="15" xfId="0" applyNumberFormat="1" applyFont="1" applyFill="1" applyBorder="1" applyAlignment="1">
      <alignment horizontal="left" vertical="center" wrapText="1" shrinkToFit="1"/>
    </xf>
    <xf numFmtId="0" fontId="70" fillId="29" borderId="38" xfId="0" applyFont="1" applyFill="1" applyBorder="1" applyAlignment="1">
      <alignment horizontal="center" vertical="center" wrapText="1"/>
    </xf>
    <xf numFmtId="0" fontId="70" fillId="29" borderId="20" xfId="0" applyFont="1" applyFill="1" applyBorder="1" applyAlignment="1">
      <alignment horizontal="center" vertical="center" wrapText="1"/>
    </xf>
    <xf numFmtId="0" fontId="5" fillId="29" borderId="3" xfId="245" applyFont="1" applyFill="1" applyBorder="1" applyAlignment="1">
      <alignment horizontal="center" vertical="center" wrapText="1"/>
    </xf>
    <xf numFmtId="0" fontId="11" fillId="29" borderId="3" xfId="0" applyFont="1" applyFill="1" applyBorder="1" applyAlignment="1">
      <alignment horizontal="center" vertical="center" wrapText="1"/>
    </xf>
    <xf numFmtId="0" fontId="11" fillId="29" borderId="3" xfId="245" applyFont="1" applyFill="1" applyBorder="1" applyAlignment="1">
      <alignment horizontal="center" vertical="center" wrapText="1"/>
    </xf>
    <xf numFmtId="3" fontId="9" fillId="29" borderId="3" xfId="0" applyNumberFormat="1" applyFont="1" applyFill="1" applyBorder="1" applyAlignment="1">
      <alignment horizontal="center" vertical="center" wrapText="1"/>
    </xf>
    <xf numFmtId="3" fontId="9" fillId="29" borderId="14" xfId="0" applyNumberFormat="1" applyFont="1" applyFill="1" applyBorder="1" applyAlignment="1">
      <alignment horizontal="left" vertical="center" wrapText="1"/>
    </xf>
    <xf numFmtId="3" fontId="9" fillId="29" borderId="16" xfId="0" applyNumberFormat="1" applyFont="1" applyFill="1" applyBorder="1" applyAlignment="1">
      <alignment horizontal="left" vertical="center" wrapText="1"/>
    </xf>
    <xf numFmtId="3" fontId="9" fillId="29" borderId="15" xfId="0" applyNumberFormat="1" applyFont="1" applyFill="1" applyBorder="1" applyAlignment="1">
      <alignment horizontal="left" vertical="center" wrapText="1"/>
    </xf>
    <xf numFmtId="0" fontId="9" fillId="29" borderId="14" xfId="0" applyFont="1" applyFill="1" applyBorder="1" applyAlignment="1">
      <alignment horizontal="left"/>
    </xf>
    <xf numFmtId="0" fontId="9" fillId="29" borderId="16" xfId="0" applyFont="1" applyFill="1" applyBorder="1" applyAlignment="1">
      <alignment horizontal="left"/>
    </xf>
    <xf numFmtId="0" fontId="9" fillId="29" borderId="15" xfId="0" applyFont="1" applyFill="1" applyBorder="1" applyAlignment="1">
      <alignment horizontal="left"/>
    </xf>
    <xf numFmtId="49" fontId="5" fillId="29" borderId="0" xfId="0" applyNumberFormat="1" applyFont="1" applyFill="1" applyBorder="1" applyAlignment="1">
      <alignment horizontal="center" vertical="center" wrapText="1"/>
    </xf>
    <xf numFmtId="49" fontId="74" fillId="29" borderId="3" xfId="0" applyNumberFormat="1" applyFont="1" applyFill="1" applyBorder="1" applyAlignment="1">
      <alignment horizontal="left" vertical="center" wrapText="1"/>
    </xf>
    <xf numFmtId="49" fontId="5" fillId="29" borderId="14" xfId="0" applyNumberFormat="1" applyFont="1" applyFill="1" applyBorder="1" applyAlignment="1">
      <alignment vertical="center" wrapText="1"/>
    </xf>
    <xf numFmtId="49" fontId="5" fillId="29" borderId="16" xfId="0" applyNumberFormat="1" applyFont="1" applyFill="1" applyBorder="1" applyAlignment="1">
      <alignment vertical="center" wrapText="1"/>
    </xf>
    <xf numFmtId="49" fontId="5" fillId="29" borderId="15" xfId="0" applyNumberFormat="1" applyFont="1" applyFill="1" applyBorder="1" applyAlignment="1">
      <alignment vertical="center" wrapText="1"/>
    </xf>
    <xf numFmtId="0" fontId="11" fillId="29" borderId="0" xfId="0" applyFont="1" applyFill="1" applyAlignment="1">
      <alignment horizontal="center" vertical="center"/>
    </xf>
    <xf numFmtId="3" fontId="5" fillId="29" borderId="3" xfId="0" applyNumberFormat="1" applyFont="1" applyFill="1" applyBorder="1" applyAlignment="1">
      <alignment horizontal="left" vertical="center" wrapText="1"/>
    </xf>
    <xf numFmtId="0" fontId="4" fillId="29" borderId="18" xfId="0" applyFont="1" applyFill="1" applyBorder="1" applyAlignment="1">
      <alignment horizontal="left" wrapText="1"/>
    </xf>
    <xf numFmtId="0" fontId="0" fillId="29" borderId="18" xfId="0" applyFill="1" applyBorder="1" applyAlignment="1">
      <alignment horizontal="left"/>
    </xf>
    <xf numFmtId="0" fontId="5" fillId="29" borderId="0" xfId="0" applyFont="1" applyFill="1" applyBorder="1" applyAlignment="1">
      <alignment horizontal="center"/>
    </xf>
    <xf numFmtId="0" fontId="5" fillId="29" borderId="0" xfId="0" applyFont="1" applyFill="1" applyBorder="1" applyAlignment="1">
      <alignment horizontal="center" vertical="center" wrapText="1" shrinkToFit="1"/>
    </xf>
    <xf numFmtId="49" fontId="11" fillId="29" borderId="0" xfId="0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center" vertical="center" wrapText="1" shrinkToFit="1"/>
    </xf>
    <xf numFmtId="0" fontId="70" fillId="29" borderId="0" xfId="0" applyFont="1" applyFill="1" applyBorder="1" applyAlignment="1">
      <alignment horizontal="left" vertical="justify" wrapText="1"/>
    </xf>
    <xf numFmtId="0" fontId="4" fillId="29" borderId="0" xfId="0" applyFont="1" applyFill="1" applyBorder="1" applyAlignment="1">
      <alignment horizontal="left" vertical="center" wrapText="1"/>
    </xf>
    <xf numFmtId="0" fontId="5" fillId="29" borderId="28" xfId="0" applyFont="1" applyFill="1" applyBorder="1" applyAlignment="1">
      <alignment horizontal="center" vertical="center" wrapText="1" shrinkToFit="1"/>
    </xf>
    <xf numFmtId="0" fontId="5" fillId="29" borderId="18" xfId="0" applyFont="1" applyFill="1" applyBorder="1" applyAlignment="1">
      <alignment horizontal="center" vertical="center" wrapText="1" shrinkToFit="1"/>
    </xf>
    <xf numFmtId="0" fontId="5" fillId="29" borderId="26" xfId="0" applyFont="1" applyFill="1" applyBorder="1" applyAlignment="1">
      <alignment horizontal="center" vertical="center" wrapText="1" shrinkToFit="1"/>
    </xf>
    <xf numFmtId="0" fontId="5" fillId="29" borderId="36" xfId="0" applyFont="1" applyFill="1" applyBorder="1" applyAlignment="1">
      <alignment horizontal="center" vertical="center" wrapText="1" shrinkToFit="1"/>
    </xf>
    <xf numFmtId="0" fontId="5" fillId="29" borderId="37" xfId="0" applyFont="1" applyFill="1" applyBorder="1" applyAlignment="1">
      <alignment horizontal="center" vertical="center" wrapText="1" shrinkToFit="1"/>
    </xf>
    <xf numFmtId="0" fontId="5" fillId="29" borderId="29" xfId="0" applyFont="1" applyFill="1" applyBorder="1" applyAlignment="1">
      <alignment horizontal="center" vertical="center" wrapText="1" shrinkToFit="1"/>
    </xf>
    <xf numFmtId="0" fontId="5" fillId="29" borderId="17" xfId="0" applyFont="1" applyFill="1" applyBorder="1" applyAlignment="1">
      <alignment horizontal="center" vertical="center" wrapText="1" shrinkToFit="1"/>
    </xf>
    <xf numFmtId="0" fontId="5" fillId="29" borderId="27" xfId="0" applyFont="1" applyFill="1" applyBorder="1" applyAlignment="1">
      <alignment horizontal="center" vertical="center" wrapText="1" shrinkToFit="1"/>
    </xf>
    <xf numFmtId="0" fontId="74" fillId="0" borderId="18" xfId="0" applyFont="1" applyFill="1" applyBorder="1" applyAlignment="1">
      <alignment horizontal="left"/>
    </xf>
    <xf numFmtId="0" fontId="106" fillId="0" borderId="0" xfId="285" applyFont="1" applyFill="1" applyBorder="1" applyAlignment="1">
      <alignment horizontal="left" vertical="center" wrapText="1"/>
    </xf>
    <xf numFmtId="0" fontId="4" fillId="29" borderId="0" xfId="0" applyFont="1" applyFill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  <xf numFmtId="0" fontId="107" fillId="0" borderId="3" xfId="0" applyFont="1" applyBorder="1" applyAlignment="1">
      <alignment horizontal="center" vertical="center" wrapText="1"/>
    </xf>
    <xf numFmtId="0" fontId="107" fillId="0" borderId="13" xfId="0" applyFont="1" applyBorder="1" applyAlignment="1">
      <alignment horizontal="center" vertical="center" wrapText="1"/>
    </xf>
    <xf numFmtId="0" fontId="107" fillId="0" borderId="38" xfId="0" applyFont="1" applyBorder="1" applyAlignment="1">
      <alignment horizontal="center" vertical="center" wrapText="1"/>
    </xf>
    <xf numFmtId="0" fontId="107" fillId="0" borderId="20" xfId="0" applyFont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vertical="center" wrapText="1"/>
    </xf>
    <xf numFmtId="0" fontId="105" fillId="0" borderId="0" xfId="285" applyFont="1" applyFill="1" applyBorder="1" applyAlignment="1">
      <alignment horizontal="center" vertical="center" wrapText="1"/>
    </xf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80" fillId="0" borderId="3" xfId="285" applyFont="1" applyFill="1" applyBorder="1" applyAlignment="1">
      <alignment horizontal="center" vertical="center" wrapText="1"/>
    </xf>
    <xf numFmtId="0" fontId="107" fillId="0" borderId="3" xfId="0" applyFont="1" applyBorder="1" applyAlignment="1">
      <alignment horizontal="left"/>
    </xf>
    <xf numFmtId="0" fontId="80" fillId="0" borderId="28" xfId="0" applyFont="1" applyFill="1" applyBorder="1" applyAlignment="1">
      <alignment horizontal="center" vertical="center" wrapText="1"/>
    </xf>
    <xf numFmtId="0" fontId="80" fillId="0" borderId="26" xfId="0" applyFont="1" applyFill="1" applyBorder="1" applyAlignment="1">
      <alignment horizontal="center" vertical="center" wrapText="1"/>
    </xf>
    <xf numFmtId="0" fontId="80" fillId="0" borderId="29" xfId="0" applyFont="1" applyFill="1" applyBorder="1" applyAlignment="1">
      <alignment horizontal="center" vertical="center" wrapText="1"/>
    </xf>
    <xf numFmtId="0" fontId="80" fillId="0" borderId="27" xfId="0" applyFont="1" applyFill="1" applyBorder="1" applyAlignment="1">
      <alignment horizontal="center" vertical="center" wrapText="1"/>
    </xf>
    <xf numFmtId="0" fontId="11" fillId="0" borderId="17" xfId="285" applyFont="1" applyBorder="1" applyAlignment="1">
      <alignment horizontal="left"/>
    </xf>
    <xf numFmtId="0" fontId="80" fillId="0" borderId="3" xfId="285" applyFont="1" applyBorder="1" applyAlignment="1">
      <alignment horizontal="center" vertical="center" wrapText="1"/>
    </xf>
    <xf numFmtId="0" fontId="80" fillId="0" borderId="13" xfId="285" applyFont="1" applyFill="1" applyBorder="1" applyAlignment="1">
      <alignment horizontal="center" vertical="center" wrapText="1"/>
    </xf>
    <xf numFmtId="0" fontId="80" fillId="0" borderId="38" xfId="285" applyFont="1" applyFill="1" applyBorder="1" applyAlignment="1">
      <alignment horizontal="center" vertical="center" wrapText="1"/>
    </xf>
    <xf numFmtId="0" fontId="80" fillId="0" borderId="20" xfId="285" applyFont="1" applyFill="1" applyBorder="1" applyAlignment="1">
      <alignment horizontal="center" vertical="center" wrapText="1"/>
    </xf>
    <xf numFmtId="0" fontId="86" fillId="0" borderId="0" xfId="285" applyFont="1" applyFill="1" applyBorder="1" applyAlignment="1">
      <alignment horizontal="center" vertical="center" wrapText="1"/>
    </xf>
    <xf numFmtId="0" fontId="106" fillId="0" borderId="0" xfId="285" applyFont="1" applyFill="1" applyBorder="1" applyAlignment="1">
      <alignment horizontal="center" vertical="top" wrapText="1"/>
    </xf>
    <xf numFmtId="0" fontId="78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0" fontId="87" fillId="0" borderId="0" xfId="0" applyFont="1" applyAlignment="1">
      <alignment horizontal="center"/>
    </xf>
  </cellXfs>
  <cellStyles count="356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Гиперссылка" xfId="355" builtinId="8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27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7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73;&#1086;&#1095;&#1080;&#1081;%20&#1089;&#1090;&#1086;&#1083;/&#1045;&#1050;&#1054;&#1053;&#1054;&#1052;&#1030;&#1057;&#1058;/&#1092;&#1110;&#1085;&#1087;&#1083;&#1072;&#1085;/&#1092;&#1110;&#1085;&#1087;&#1083;&#1072;&#1085;%202020/&#1092;&#1110;&#1085;&#1087;&#1083;&#1072;&#1085;%202019/&#1092;&#1072;&#1082;&#1090;%202019/&#1079;&#1074;&#1110;&#1090;%20&#1060;&#1055;%204%20&#1082;&#1074;%202019%20&#1078;&#1077;&#1082;%207-2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 фін показн (кварт)"/>
      <sheetName val="Осн. фін. пок.(річн.)"/>
      <sheetName val="1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 5 інф щодо діяльн"/>
      <sheetName val="дод 2 претенз позовн робота"/>
      <sheetName val="дод 4 відом про нерух майно"/>
      <sheetName val="дод 6 відшкод тарифів"/>
      <sheetName val="розшифровка"/>
    </sheetNames>
    <sheetDataSet>
      <sheetData sheetId="0"/>
      <sheetData sheetId="1"/>
      <sheetData sheetId="2"/>
      <sheetData sheetId="3">
        <row r="25">
          <cell r="F25">
            <v>0</v>
          </cell>
        </row>
        <row r="26">
          <cell r="F2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search.ligazakon.ua/l_doc2.nsf/link1/an_8565/ed_2023_12_31/pravo1/T04_1618.html?pravo=1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58"/>
  <sheetViews>
    <sheetView topLeftCell="A38" zoomScaleNormal="100" zoomScaleSheetLayoutView="75" workbookViewId="0">
      <selection activeCell="E52" sqref="E52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460"/>
      <c r="B1" s="460"/>
      <c r="C1" s="2"/>
      <c r="D1" s="2"/>
      <c r="E1" s="2"/>
      <c r="F1" s="2"/>
      <c r="G1" s="2"/>
      <c r="H1" s="2"/>
    </row>
    <row r="2" spans="1:8" ht="30" customHeight="1">
      <c r="A2" s="461" t="s">
        <v>168</v>
      </c>
      <c r="B2" s="461"/>
      <c r="C2" s="461"/>
      <c r="D2" s="461"/>
      <c r="E2" s="461"/>
      <c r="F2" s="461"/>
      <c r="G2" s="461"/>
      <c r="H2" s="461"/>
    </row>
    <row r="3" spans="1:8" ht="24.75" customHeight="1">
      <c r="A3" s="461" t="s">
        <v>169</v>
      </c>
      <c r="B3" s="461"/>
      <c r="C3" s="461"/>
      <c r="D3" s="461"/>
      <c r="E3" s="461"/>
      <c r="F3" s="461"/>
      <c r="G3" s="461"/>
      <c r="H3" s="461"/>
    </row>
    <row r="4" spans="1:8" ht="18.75">
      <c r="A4" s="461" t="s">
        <v>687</v>
      </c>
      <c r="B4" s="461"/>
      <c r="C4" s="461"/>
      <c r="D4" s="461"/>
      <c r="E4" s="461"/>
      <c r="F4" s="461"/>
      <c r="G4" s="461"/>
      <c r="H4" s="461"/>
    </row>
    <row r="5" spans="1:8" ht="15">
      <c r="A5" s="462" t="s">
        <v>294</v>
      </c>
      <c r="B5" s="462"/>
      <c r="C5" s="462"/>
      <c r="D5" s="462"/>
      <c r="E5" s="462"/>
      <c r="F5" s="462"/>
      <c r="G5" s="462"/>
      <c r="H5" s="462"/>
    </row>
    <row r="6" spans="1:8" ht="10.5" customHeight="1">
      <c r="A6" s="8"/>
      <c r="B6" s="8"/>
      <c r="C6" s="8"/>
      <c r="D6" s="8"/>
      <c r="E6" s="8"/>
      <c r="F6" s="8"/>
      <c r="G6" s="8"/>
      <c r="H6" s="8"/>
    </row>
    <row r="7" spans="1:8" ht="18.75">
      <c r="A7" s="461" t="s">
        <v>147</v>
      </c>
      <c r="B7" s="461"/>
      <c r="C7" s="461"/>
      <c r="D7" s="461"/>
      <c r="E7" s="461"/>
      <c r="F7" s="461"/>
      <c r="G7" s="461"/>
      <c r="H7" s="461"/>
    </row>
    <row r="8" spans="1:8" ht="10.5" customHeight="1">
      <c r="A8" s="2"/>
      <c r="B8" s="15"/>
      <c r="C8" s="15"/>
      <c r="D8" s="15"/>
      <c r="E8" s="15"/>
      <c r="F8" s="15"/>
      <c r="G8" s="15"/>
      <c r="H8" s="15"/>
    </row>
    <row r="9" spans="1:8" ht="57.75" customHeight="1">
      <c r="A9" s="463" t="s">
        <v>203</v>
      </c>
      <c r="B9" s="464" t="s">
        <v>12</v>
      </c>
      <c r="C9" s="466" t="s">
        <v>479</v>
      </c>
      <c r="D9" s="466"/>
      <c r="E9" s="465" t="s">
        <v>482</v>
      </c>
      <c r="F9" s="465"/>
      <c r="G9" s="465"/>
      <c r="H9" s="465"/>
    </row>
    <row r="10" spans="1:8" ht="75" customHeight="1">
      <c r="A10" s="463"/>
      <c r="B10" s="464"/>
      <c r="C10" s="101" t="s">
        <v>480</v>
      </c>
      <c r="D10" s="6" t="s">
        <v>481</v>
      </c>
      <c r="E10" s="36" t="s">
        <v>187</v>
      </c>
      <c r="F10" s="36" t="s">
        <v>175</v>
      </c>
      <c r="G10" s="36" t="s">
        <v>198</v>
      </c>
      <c r="H10" s="36" t="s">
        <v>199</v>
      </c>
    </row>
    <row r="11" spans="1:8" ht="14.25" customHeight="1">
      <c r="A11" s="51">
        <v>1</v>
      </c>
      <c r="B11" s="50">
        <v>2</v>
      </c>
      <c r="C11" s="51">
        <v>3</v>
      </c>
      <c r="D11" s="51">
        <v>4</v>
      </c>
      <c r="E11" s="51">
        <v>5</v>
      </c>
      <c r="F11" s="50">
        <v>6</v>
      </c>
      <c r="G11" s="51">
        <v>7</v>
      </c>
      <c r="H11" s="50">
        <v>8</v>
      </c>
    </row>
    <row r="12" spans="1:8" ht="34.5" customHeight="1">
      <c r="A12" s="454" t="s">
        <v>81</v>
      </c>
      <c r="B12" s="454"/>
      <c r="C12" s="454"/>
      <c r="D12" s="454"/>
      <c r="E12" s="454"/>
      <c r="F12" s="454"/>
      <c r="G12" s="454"/>
      <c r="H12" s="454"/>
    </row>
    <row r="13" spans="1:8" ht="46.5" customHeight="1">
      <c r="A13" s="296" t="s">
        <v>148</v>
      </c>
      <c r="B13" s="297">
        <f>'1. Фін результат'!B7</f>
        <v>1000</v>
      </c>
      <c r="C13" s="147">
        <f>'1. Фін результат'!C7</f>
        <v>30568</v>
      </c>
      <c r="D13" s="147">
        <f>'1. Фін результат'!D7</f>
        <v>36851</v>
      </c>
      <c r="E13" s="147">
        <f>'1. Фін результат'!E7</f>
        <v>14019</v>
      </c>
      <c r="F13" s="147">
        <f>'1. Фін результат'!F7</f>
        <v>20005</v>
      </c>
      <c r="G13" s="147">
        <f>F13-E13</f>
        <v>5986</v>
      </c>
      <c r="H13" s="298">
        <f>-F13/E13*100</f>
        <v>-142.69919395106641</v>
      </c>
    </row>
    <row r="14" spans="1:8" ht="40.5" customHeight="1">
      <c r="A14" s="296" t="s">
        <v>128</v>
      </c>
      <c r="B14" s="297">
        <f>'1. Фін результат'!B8</f>
        <v>1010</v>
      </c>
      <c r="C14" s="147">
        <f>'1. Фін результат'!C8</f>
        <v>-24251</v>
      </c>
      <c r="D14" s="147">
        <f>'1. Фін результат'!D8</f>
        <v>-29365</v>
      </c>
      <c r="E14" s="147">
        <f>'1. Фін результат'!E8</f>
        <v>-11631</v>
      </c>
      <c r="F14" s="147">
        <f>'1. Фін результат'!F8</f>
        <v>-15511</v>
      </c>
      <c r="G14" s="147">
        <f t="shared" ref="G14:G25" si="0">F14-E14</f>
        <v>-3880</v>
      </c>
      <c r="H14" s="298">
        <f t="shared" ref="H14:H25" si="1">-F14/E14*100</f>
        <v>-133.35912647235835</v>
      </c>
    </row>
    <row r="15" spans="1:8" ht="32.25" customHeight="1">
      <c r="A15" s="299" t="s">
        <v>188</v>
      </c>
      <c r="B15" s="297">
        <f>'1. Фін результат'!B17</f>
        <v>1020</v>
      </c>
      <c r="C15" s="150">
        <f>'1. Фін результат'!C17</f>
        <v>6317</v>
      </c>
      <c r="D15" s="150">
        <f>'1. Фін результат'!D17</f>
        <v>7486</v>
      </c>
      <c r="E15" s="150">
        <f>'1. Фін результат'!E17</f>
        <v>2388</v>
      </c>
      <c r="F15" s="150">
        <f>'1. Фін результат'!F17</f>
        <v>4494</v>
      </c>
      <c r="G15" s="150">
        <f t="shared" si="0"/>
        <v>2106</v>
      </c>
      <c r="H15" s="298">
        <f t="shared" si="1"/>
        <v>-188.19095477386935</v>
      </c>
    </row>
    <row r="16" spans="1:8" ht="27.75" customHeight="1">
      <c r="A16" s="296" t="s">
        <v>105</v>
      </c>
      <c r="B16" s="297">
        <f>'1. Фін результат'!B21</f>
        <v>1040</v>
      </c>
      <c r="C16" s="147">
        <f>'1. Фін результат'!C21</f>
        <v>-4906</v>
      </c>
      <c r="D16" s="147">
        <f>'1. Фін результат'!D21</f>
        <v>-5318</v>
      </c>
      <c r="E16" s="147">
        <f>'1. Фін результат'!E21</f>
        <v>-2356</v>
      </c>
      <c r="F16" s="147">
        <f>'1. Фін результат'!F21</f>
        <v>-2568</v>
      </c>
      <c r="G16" s="147">
        <f t="shared" si="0"/>
        <v>-212</v>
      </c>
      <c r="H16" s="298">
        <f t="shared" si="1"/>
        <v>-108.99830220713073</v>
      </c>
    </row>
    <row r="17" spans="1:8" ht="25.5" customHeight="1">
      <c r="A17" s="296" t="s">
        <v>102</v>
      </c>
      <c r="B17" s="297">
        <f>'1. Фін результат'!B44</f>
        <v>1070</v>
      </c>
      <c r="C17" s="147">
        <f>'1. Фін результат'!C44</f>
        <v>0</v>
      </c>
      <c r="D17" s="147">
        <f>'1. Фін результат'!D44</f>
        <v>0</v>
      </c>
      <c r="E17" s="147">
        <f>'1. Фін результат'!E44</f>
        <v>0</v>
      </c>
      <c r="F17" s="147">
        <f>'1. Фін результат'!F44</f>
        <v>0</v>
      </c>
      <c r="G17" s="147">
        <f t="shared" si="0"/>
        <v>0</v>
      </c>
      <c r="H17" s="298" t="e">
        <f t="shared" si="1"/>
        <v>#DIV/0!</v>
      </c>
    </row>
    <row r="18" spans="1:8" ht="26.25" customHeight="1">
      <c r="A18" s="296" t="s">
        <v>106</v>
      </c>
      <c r="B18" s="297">
        <f>'1. Фін результат'!B75</f>
        <v>1300</v>
      </c>
      <c r="C18" s="147">
        <f>'1. Фін результат'!C75</f>
        <v>-702</v>
      </c>
      <c r="D18" s="147">
        <f>'1. Фін результат'!D75</f>
        <v>-401</v>
      </c>
      <c r="E18" s="147">
        <f>'1. Фін результат'!E75</f>
        <v>-4</v>
      </c>
      <c r="F18" s="147">
        <f>'1. Фін результат'!F75</f>
        <v>-465</v>
      </c>
      <c r="G18" s="147">
        <f t="shared" si="0"/>
        <v>-461</v>
      </c>
      <c r="H18" s="298">
        <f t="shared" si="1"/>
        <v>-11625</v>
      </c>
    </row>
    <row r="19" spans="1:8" ht="47.25" customHeight="1">
      <c r="A19" s="300" t="s">
        <v>2</v>
      </c>
      <c r="B19" s="297">
        <f>'1. Фін результат'!B58</f>
        <v>1100</v>
      </c>
      <c r="C19" s="150">
        <f>'1. Фін результат'!C58</f>
        <v>709</v>
      </c>
      <c r="D19" s="150">
        <f>'1. Фін результат'!D58</f>
        <v>1767</v>
      </c>
      <c r="E19" s="150">
        <f>'1. Фін результат'!E58</f>
        <v>28</v>
      </c>
      <c r="F19" s="150">
        <f>'1. Фін результат'!F58</f>
        <v>1461</v>
      </c>
      <c r="G19" s="150">
        <f t="shared" si="0"/>
        <v>1433</v>
      </c>
      <c r="H19" s="298">
        <f t="shared" si="1"/>
        <v>-5217.8571428571431</v>
      </c>
    </row>
    <row r="20" spans="1:8" ht="43.5" customHeight="1">
      <c r="A20" s="301" t="s">
        <v>107</v>
      </c>
      <c r="B20" s="297">
        <f>'1. Фін результат'!B76</f>
        <v>1310</v>
      </c>
      <c r="C20" s="147">
        <f>'1. Фін результат'!C76</f>
        <v>0</v>
      </c>
      <c r="D20" s="147">
        <f>'1. Фін результат'!D76</f>
        <v>0</v>
      </c>
      <c r="E20" s="147">
        <f>'1. Фін результат'!E76</f>
        <v>0</v>
      </c>
      <c r="F20" s="147">
        <f>'1. Фін результат'!F76</f>
        <v>0</v>
      </c>
      <c r="G20" s="147">
        <f t="shared" si="0"/>
        <v>0</v>
      </c>
      <c r="H20" s="298" t="e">
        <f t="shared" si="1"/>
        <v>#DIV/0!</v>
      </c>
    </row>
    <row r="21" spans="1:8" ht="30.75" customHeight="1">
      <c r="A21" s="296" t="s">
        <v>165</v>
      </c>
      <c r="B21" s="297">
        <f>'1. Фін результат'!B77</f>
        <v>1320</v>
      </c>
      <c r="C21" s="147">
        <f>'1. Фін результат'!C77</f>
        <v>0</v>
      </c>
      <c r="D21" s="147">
        <f>'1. Фін результат'!D77</f>
        <v>0</v>
      </c>
      <c r="E21" s="147">
        <f>'1. Фін результат'!E77</f>
        <v>0</v>
      </c>
      <c r="F21" s="147">
        <f>'1. Фін результат'!F77</f>
        <v>0</v>
      </c>
      <c r="G21" s="147">
        <f t="shared" si="0"/>
        <v>0</v>
      </c>
      <c r="H21" s="298" t="e">
        <f t="shared" si="1"/>
        <v>#DIV/0!</v>
      </c>
    </row>
    <row r="22" spans="1:8" ht="29.25" customHeight="1">
      <c r="A22" s="302" t="s">
        <v>80</v>
      </c>
      <c r="B22" s="297">
        <f>'1. Фін результат'!B67</f>
        <v>1170</v>
      </c>
      <c r="C22" s="150">
        <f>'1. Фін результат'!C67</f>
        <v>709</v>
      </c>
      <c r="D22" s="150">
        <f>'1. Фін результат'!D67</f>
        <v>1767</v>
      </c>
      <c r="E22" s="150">
        <f>'1. Фін результат'!E67</f>
        <v>28</v>
      </c>
      <c r="F22" s="150">
        <f>'1. Фін результат'!F67</f>
        <v>1461</v>
      </c>
      <c r="G22" s="150">
        <f t="shared" si="0"/>
        <v>1433</v>
      </c>
      <c r="H22" s="298">
        <f t="shared" si="1"/>
        <v>-5217.8571428571431</v>
      </c>
    </row>
    <row r="23" spans="1:8" ht="31.5" customHeight="1">
      <c r="A23" s="303" t="s">
        <v>103</v>
      </c>
      <c r="B23" s="297">
        <f>'1. Фін результат'!B68</f>
        <v>1180</v>
      </c>
      <c r="C23" s="147">
        <f>'1. Фін результат'!C68</f>
        <v>-255</v>
      </c>
      <c r="D23" s="147">
        <f>'1. Фін результат'!D68</f>
        <v>-413</v>
      </c>
      <c r="E23" s="147">
        <f>'1. Фін результат'!E68</f>
        <v>-5</v>
      </c>
      <c r="F23" s="147">
        <f>'1. Фін результат'!F68</f>
        <v>-357</v>
      </c>
      <c r="G23" s="147">
        <f t="shared" si="0"/>
        <v>-352</v>
      </c>
      <c r="H23" s="298">
        <f t="shared" si="1"/>
        <v>-7140.0000000000009</v>
      </c>
    </row>
    <row r="24" spans="1:8" ht="30.75" customHeight="1">
      <c r="A24" s="300" t="s">
        <v>162</v>
      </c>
      <c r="B24" s="297">
        <f>'1. Фін результат'!B70</f>
        <v>1200</v>
      </c>
      <c r="C24" s="150">
        <f>'1. Фін результат'!C70</f>
        <v>454</v>
      </c>
      <c r="D24" s="150">
        <f>'1. Фін результат'!D70</f>
        <v>1354</v>
      </c>
      <c r="E24" s="150">
        <f>'1. Фін результат'!E70</f>
        <v>23</v>
      </c>
      <c r="F24" s="150">
        <f>'1. Фін результат'!F70</f>
        <v>1104</v>
      </c>
      <c r="G24" s="150">
        <f t="shared" si="0"/>
        <v>1081</v>
      </c>
      <c r="H24" s="298">
        <f t="shared" si="1"/>
        <v>-4800</v>
      </c>
    </row>
    <row r="25" spans="1:8" ht="30.75" customHeight="1">
      <c r="A25" s="301" t="s">
        <v>163</v>
      </c>
      <c r="B25" s="297">
        <v>5010</v>
      </c>
      <c r="C25" s="147">
        <f>' V. Коефіцієнти'!D8</f>
        <v>1.4852132949489663E-2</v>
      </c>
      <c r="D25" s="147">
        <f>' V. Коефіцієнти'!E8</f>
        <v>3.6742557868171828E-2</v>
      </c>
      <c r="E25" s="147">
        <f>' V. Коефіцієнти'!G8</f>
        <v>5.5186203449137716E-2</v>
      </c>
      <c r="F25" s="147">
        <f>' V. Коефіцієнти'!H8</f>
        <v>5.354557287634365E-2</v>
      </c>
      <c r="G25" s="147">
        <f t="shared" si="0"/>
        <v>-1.6406305727940662E-3</v>
      </c>
      <c r="H25" s="298">
        <f t="shared" si="1"/>
        <v>-97.027100126019448</v>
      </c>
    </row>
    <row r="26" spans="1:8" ht="0.75" hidden="1" customHeight="1">
      <c r="A26" s="304"/>
      <c r="B26" s="305"/>
      <c r="C26" s="306"/>
      <c r="D26" s="306"/>
      <c r="E26" s="306"/>
      <c r="F26" s="455" t="s">
        <v>170</v>
      </c>
      <c r="G26" s="455"/>
      <c r="H26" s="456"/>
    </row>
    <row r="27" spans="1:8" ht="30" customHeight="1">
      <c r="A27" s="457" t="s">
        <v>116</v>
      </c>
      <c r="B27" s="458"/>
      <c r="C27" s="458"/>
      <c r="D27" s="458"/>
      <c r="E27" s="458"/>
      <c r="F27" s="458"/>
      <c r="G27" s="458"/>
      <c r="H27" s="459"/>
    </row>
    <row r="28" spans="1:8" ht="39.75" customHeight="1">
      <c r="A28" s="301" t="s">
        <v>189</v>
      </c>
      <c r="B28" s="297">
        <f>'ІІ. Розр. з бюджетом'!B16</f>
        <v>2100</v>
      </c>
      <c r="C28" s="147">
        <f>'ІІ. Розр. з бюджетом'!C16</f>
        <v>106</v>
      </c>
      <c r="D28" s="147">
        <f>'ІІ. Розр. з бюджетом'!D16</f>
        <v>38</v>
      </c>
      <c r="E28" s="147">
        <f>'ІІ. Розр. з бюджетом'!E16</f>
        <v>15</v>
      </c>
      <c r="F28" s="147">
        <f>'ІІ. Розр. з бюджетом'!F16</f>
        <v>0</v>
      </c>
      <c r="G28" s="147">
        <f t="shared" ref="G28:G33" si="2">F28-E28</f>
        <v>-15</v>
      </c>
      <c r="H28" s="298">
        <f t="shared" ref="H28:H33" si="3">F28/E28*100</f>
        <v>0</v>
      </c>
    </row>
    <row r="29" spans="1:8" ht="31.5" customHeight="1">
      <c r="A29" s="307" t="s">
        <v>115</v>
      </c>
      <c r="B29" s="297">
        <f>'ІІ. Розр. з бюджетом'!B17</f>
        <v>2110</v>
      </c>
      <c r="C29" s="147">
        <f>'ІІ. Розр. з бюджетом'!C17</f>
        <v>255</v>
      </c>
      <c r="D29" s="147">
        <f>'ІІ. Розр. з бюджетом'!D17</f>
        <v>413</v>
      </c>
      <c r="E29" s="147">
        <f>'ІІ. Розр. з бюджетом'!E17</f>
        <v>5</v>
      </c>
      <c r="F29" s="147">
        <f>'ІІ. Розр. з бюджетом'!F17</f>
        <v>357</v>
      </c>
      <c r="G29" s="147">
        <f t="shared" si="2"/>
        <v>352</v>
      </c>
      <c r="H29" s="298">
        <f t="shared" si="3"/>
        <v>7140.0000000000009</v>
      </c>
    </row>
    <row r="30" spans="1:8" ht="46.5" customHeight="1">
      <c r="A30" s="307" t="s">
        <v>273</v>
      </c>
      <c r="B30" s="297" t="s">
        <v>228</v>
      </c>
      <c r="C30" s="147">
        <f>SUM('ІІ. Розр. з бюджетом'!C18,'ІІ. Розр. з бюджетом'!C19)</f>
        <v>5868</v>
      </c>
      <c r="D30" s="147">
        <f>SUM('ІІ. Розр. з бюджетом'!D18,'ІІ. Розр. з бюджетом'!D19)</f>
        <v>6743</v>
      </c>
      <c r="E30" s="147">
        <f>SUM('ІІ. Розр. з бюджетом'!E18,'ІІ. Розр. з бюджетом'!E19)</f>
        <v>1580</v>
      </c>
      <c r="F30" s="147">
        <f>SUM('ІІ. Розр. з бюджетом'!F18,'ІІ. Розр. з бюджетом'!F19)</f>
        <v>3834</v>
      </c>
      <c r="G30" s="147">
        <f t="shared" si="2"/>
        <v>2254</v>
      </c>
      <c r="H30" s="298">
        <f t="shared" si="3"/>
        <v>242.65822784810126</v>
      </c>
    </row>
    <row r="31" spans="1:8" ht="53.25" customHeight="1">
      <c r="A31" s="301" t="s">
        <v>259</v>
      </c>
      <c r="B31" s="297">
        <f>'ІІ. Розр. з бюджетом'!B20</f>
        <v>2140</v>
      </c>
      <c r="C31" s="147">
        <f>'ІІ. Розр. з бюджетом'!C20</f>
        <v>3413</v>
      </c>
      <c r="D31" s="147">
        <f>'ІІ. Розр. з бюджетом'!D20</f>
        <v>4044</v>
      </c>
      <c r="E31" s="147">
        <f>'ІІ. Розр. з бюджетом'!E20</f>
        <v>1785</v>
      </c>
      <c r="F31" s="147">
        <f>'ІІ. Розр. з бюджетом'!F20</f>
        <v>2115</v>
      </c>
      <c r="G31" s="147">
        <f t="shared" si="2"/>
        <v>330</v>
      </c>
      <c r="H31" s="298">
        <f t="shared" si="3"/>
        <v>118.4873949579832</v>
      </c>
    </row>
    <row r="32" spans="1:8" ht="39" customHeight="1">
      <c r="A32" s="301" t="s">
        <v>72</v>
      </c>
      <c r="B32" s="297">
        <f>'ІІ. Розр. з бюджетом'!B30</f>
        <v>2150</v>
      </c>
      <c r="C32" s="147">
        <f>'ІІ. Розр. з бюджетом'!C30</f>
        <v>3783</v>
      </c>
      <c r="D32" s="147">
        <f>'ІІ. Розр. з бюджетом'!D30</f>
        <v>4458</v>
      </c>
      <c r="E32" s="147">
        <f>'ІІ. Розр. з бюджетом'!E30</f>
        <v>2015</v>
      </c>
      <c r="F32" s="147">
        <f>'ІІ. Розр. з бюджетом'!F30</f>
        <v>2334</v>
      </c>
      <c r="G32" s="147">
        <f t="shared" si="2"/>
        <v>319</v>
      </c>
      <c r="H32" s="298">
        <f t="shared" si="3"/>
        <v>115.83126550868485</v>
      </c>
    </row>
    <row r="33" spans="1:8" ht="30" customHeight="1">
      <c r="A33" s="302" t="s">
        <v>190</v>
      </c>
      <c r="B33" s="297">
        <f>'ІІ. Розр. з бюджетом'!B31</f>
        <v>2200</v>
      </c>
      <c r="C33" s="150">
        <f>'ІІ. Розр. з бюджетом'!C31</f>
        <v>13425</v>
      </c>
      <c r="D33" s="150">
        <f>'ІІ. Розр. з бюджетом'!D31</f>
        <v>15696</v>
      </c>
      <c r="E33" s="150">
        <f>'ІІ. Розр. з бюджетом'!E31</f>
        <v>5400</v>
      </c>
      <c r="F33" s="150">
        <f>'ІІ. Розр. з бюджетом'!F31</f>
        <v>8640</v>
      </c>
      <c r="G33" s="150">
        <f t="shared" si="2"/>
        <v>3240</v>
      </c>
      <c r="H33" s="298">
        <f t="shared" si="3"/>
        <v>160</v>
      </c>
    </row>
    <row r="34" spans="1:8" ht="33" customHeight="1">
      <c r="A34" s="457" t="s">
        <v>114</v>
      </c>
      <c r="B34" s="458"/>
      <c r="C34" s="458"/>
      <c r="D34" s="458"/>
      <c r="E34" s="458"/>
      <c r="F34" s="458"/>
      <c r="G34" s="458"/>
      <c r="H34" s="459"/>
    </row>
    <row r="35" spans="1:8" ht="33.75" customHeight="1">
      <c r="A35" s="303" t="s">
        <v>108</v>
      </c>
      <c r="B35" s="308">
        <v>3600</v>
      </c>
      <c r="C35" s="147">
        <f>'ІІІ. Рух грош. коштів'!C70</f>
        <v>2062</v>
      </c>
      <c r="D35" s="147">
        <f>'ІІІ. Рух грош. коштів'!D70</f>
        <v>1954</v>
      </c>
      <c r="E35" s="147">
        <f>'ІІІ. Рух грош. коштів'!E70</f>
        <v>3663.1</v>
      </c>
      <c r="F35" s="147">
        <f>'ІІІ. Рух грош. коштів'!F70</f>
        <v>1869</v>
      </c>
      <c r="G35" s="147">
        <f>'[36]ІІІ. Рух грош. коштів'!F60</f>
        <v>0</v>
      </c>
      <c r="H35" s="298">
        <f>F35/E35*100</f>
        <v>51.02235811198166</v>
      </c>
    </row>
    <row r="36" spans="1:8" ht="27.75" customHeight="1">
      <c r="A36" s="303" t="s">
        <v>376</v>
      </c>
      <c r="B36" s="308">
        <v>3620</v>
      </c>
      <c r="C36" s="147">
        <f>'ІІІ. Рух грош. коштів'!C72</f>
        <v>2244</v>
      </c>
      <c r="D36" s="147">
        <f>'ІІІ. Рух грош. коштів'!D72</f>
        <v>1989</v>
      </c>
      <c r="E36" s="147">
        <f>'ІІІ. Рух грош. коштів'!E72</f>
        <v>3641.9</v>
      </c>
      <c r="F36" s="147">
        <f>'ІІІ. Рух грош. коштів'!F72</f>
        <v>2493</v>
      </c>
      <c r="G36" s="147">
        <f>'[36]ІІІ. Рух грош. коштів'!F62</f>
        <v>0</v>
      </c>
      <c r="H36" s="298">
        <f>F36/E36*100</f>
        <v>68.453279881380595</v>
      </c>
    </row>
    <row r="37" spans="1:8" ht="30.75" customHeight="1">
      <c r="A37" s="300" t="s">
        <v>28</v>
      </c>
      <c r="B37" s="308">
        <v>3630</v>
      </c>
      <c r="C37" s="150">
        <f>'ІІІ. Рух грош. коштів'!C73</f>
        <v>182</v>
      </c>
      <c r="D37" s="150">
        <f>'ІІІ. Рух грош. коштів'!D73</f>
        <v>35</v>
      </c>
      <c r="E37" s="150">
        <f>'ІІІ. Рух грош. коштів'!E73</f>
        <v>-21.200000000000003</v>
      </c>
      <c r="F37" s="150">
        <f>'ІІІ. Рух грош. коштів'!F73</f>
        <v>624</v>
      </c>
      <c r="G37" s="150">
        <f>'[36]ІІІ. Рух грош. коштів'!F63</f>
        <v>0</v>
      </c>
      <c r="H37" s="298">
        <f>F37/E37*100</f>
        <v>-2943.3962264150937</v>
      </c>
    </row>
    <row r="38" spans="1:8" ht="33" customHeight="1">
      <c r="A38" s="469" t="s">
        <v>153</v>
      </c>
      <c r="B38" s="470"/>
      <c r="C38" s="470"/>
      <c r="D38" s="470"/>
      <c r="E38" s="470"/>
      <c r="F38" s="470"/>
      <c r="G38" s="470"/>
      <c r="H38" s="470"/>
    </row>
    <row r="39" spans="1:8" ht="27.75" customHeight="1">
      <c r="A39" s="301" t="s">
        <v>152</v>
      </c>
      <c r="B39" s="308">
        <f>'IV. Кап. інвестиції'!B8</f>
        <v>4000</v>
      </c>
      <c r="C39" s="147">
        <f>'IV. Кап. інвестиції'!C8</f>
        <v>252</v>
      </c>
      <c r="D39" s="147">
        <f>'IV. Кап. інвестиції'!D8</f>
        <v>153</v>
      </c>
      <c r="E39" s="147">
        <f>'IV. Кап. інвестиції'!E8</f>
        <v>100</v>
      </c>
      <c r="F39" s="147">
        <f>'IV. Кап. інвестиції'!F8</f>
        <v>0</v>
      </c>
      <c r="G39" s="147">
        <f>F39-E39</f>
        <v>-100</v>
      </c>
      <c r="H39" s="298">
        <f>F39/E39*100</f>
        <v>0</v>
      </c>
    </row>
    <row r="40" spans="1:8" ht="27" customHeight="1">
      <c r="A40" s="471" t="s">
        <v>156</v>
      </c>
      <c r="B40" s="471"/>
      <c r="C40" s="471"/>
      <c r="D40" s="471"/>
      <c r="E40" s="471"/>
      <c r="F40" s="471"/>
      <c r="G40" s="471"/>
      <c r="H40" s="471"/>
    </row>
    <row r="41" spans="1:8" ht="26.25" customHeight="1">
      <c r="A41" s="301" t="s">
        <v>126</v>
      </c>
      <c r="B41" s="308">
        <v>5000</v>
      </c>
      <c r="C41" s="309">
        <f>' V. Коефіцієнти'!D7</f>
        <v>1.5613178347891877E-2</v>
      </c>
      <c r="D41" s="309">
        <f>' V. Коефіцієнти'!E7</f>
        <v>4.1797863801938631E-2</v>
      </c>
      <c r="E41" s="309">
        <f>' V. Коефіцієнти'!F7</f>
        <v>8.5744109752460484E-4</v>
      </c>
      <c r="F41" s="309">
        <f>' V. Коефіцієнти'!G7</f>
        <v>3.408038525652899E-2</v>
      </c>
      <c r="G41" s="147">
        <f>F41-E41</f>
        <v>3.3222944159004383E-2</v>
      </c>
      <c r="H41" s="298">
        <f>F41/E41*100</f>
        <v>3974.6619744397117</v>
      </c>
    </row>
    <row r="42" spans="1:8" ht="25.5" customHeight="1">
      <c r="A42" s="301" t="s">
        <v>164</v>
      </c>
      <c r="B42" s="308">
        <v>5100</v>
      </c>
      <c r="C42" s="309">
        <f>' V. Коефіцієнти'!D10</f>
        <v>3.5512599780873377</v>
      </c>
      <c r="D42" s="309">
        <f>' V. Коефіцієнти'!E10</f>
        <v>3.1999222092570982</v>
      </c>
      <c r="E42" s="309">
        <f>' V. Коефіцієнти'!F10</f>
        <v>5.1934888016624337</v>
      </c>
      <c r="F42" s="309">
        <f>' V. Коефіцієнти'!G10</f>
        <v>3.1999222092570982</v>
      </c>
      <c r="G42" s="147">
        <f>F42-E42</f>
        <v>-1.9935665924053354</v>
      </c>
      <c r="H42" s="298">
        <f>F42/E42*100</f>
        <v>61.614115895134006</v>
      </c>
    </row>
    <row r="43" spans="1:8" ht="26.25" customHeight="1">
      <c r="A43" s="310" t="s">
        <v>375</v>
      </c>
      <c r="B43" s="311">
        <v>5120</v>
      </c>
      <c r="C43" s="309">
        <f>' V. Коефіцієнти'!D12</f>
        <v>0.02</v>
      </c>
      <c r="D43" s="309">
        <f>' V. Коефіцієнти'!E12</f>
        <v>0.03</v>
      </c>
      <c r="E43" s="309">
        <f>' V. Коефіцієнти'!F12</f>
        <v>0</v>
      </c>
      <c r="F43" s="309">
        <f>' V. Коефіцієнти'!G12</f>
        <v>0.03</v>
      </c>
      <c r="G43" s="147">
        <f>F43-E43</f>
        <v>0.03</v>
      </c>
      <c r="H43" s="298" t="e">
        <f>F43/E43*100</f>
        <v>#DIV/0!</v>
      </c>
    </row>
    <row r="44" spans="1:8" ht="31.5" customHeight="1">
      <c r="A44" s="457" t="s">
        <v>155</v>
      </c>
      <c r="B44" s="458"/>
      <c r="C44" s="458"/>
      <c r="D44" s="458"/>
      <c r="E44" s="458"/>
      <c r="F44" s="458"/>
      <c r="G44" s="458"/>
      <c r="H44" s="459"/>
    </row>
    <row r="45" spans="1:8" ht="31.5" customHeight="1">
      <c r="A45" s="301" t="s">
        <v>109</v>
      </c>
      <c r="B45" s="308">
        <v>6000</v>
      </c>
      <c r="C45" s="147">
        <v>13408</v>
      </c>
      <c r="D45" s="147">
        <f>F45</f>
        <v>14679</v>
      </c>
      <c r="E45" s="147">
        <v>13324</v>
      </c>
      <c r="F45" s="147">
        <v>14679</v>
      </c>
      <c r="G45" s="147">
        <f t="shared" ref="G45:G54" si="4">F45-E45</f>
        <v>1355</v>
      </c>
      <c r="H45" s="298">
        <f>F45/E45*100</f>
        <v>110.16961873311317</v>
      </c>
    </row>
    <row r="46" spans="1:8" ht="26.25" customHeight="1">
      <c r="A46" s="301" t="s">
        <v>110</v>
      </c>
      <c r="B46" s="308">
        <v>6010</v>
      </c>
      <c r="C46" s="147">
        <v>15670</v>
      </c>
      <c r="D46" s="147">
        <f t="shared" ref="D46:D47" si="5">F46</f>
        <v>17715</v>
      </c>
      <c r="E46" s="147">
        <v>13500</v>
      </c>
      <c r="F46" s="147">
        <v>17715</v>
      </c>
      <c r="G46" s="147">
        <f t="shared" si="4"/>
        <v>4215</v>
      </c>
      <c r="H46" s="298">
        <f t="shared" ref="H46:H54" si="6">F46/E46*100</f>
        <v>131.22222222222223</v>
      </c>
    </row>
    <row r="47" spans="1:8" ht="20.25" customHeight="1">
      <c r="A47" s="312" t="s">
        <v>193</v>
      </c>
      <c r="B47" s="308">
        <v>6020</v>
      </c>
      <c r="C47" s="149">
        <v>2127</v>
      </c>
      <c r="D47" s="147">
        <f t="shared" si="5"/>
        <v>2149</v>
      </c>
      <c r="E47" s="149">
        <v>3642</v>
      </c>
      <c r="F47" s="149">
        <v>2149</v>
      </c>
      <c r="G47" s="149">
        <f t="shared" si="4"/>
        <v>-1493</v>
      </c>
      <c r="H47" s="298">
        <f t="shared" si="6"/>
        <v>59.006040637012639</v>
      </c>
    </row>
    <row r="48" spans="1:8" ht="27.75" customHeight="1">
      <c r="A48" s="302" t="s">
        <v>191</v>
      </c>
      <c r="B48" s="308">
        <v>6030</v>
      </c>
      <c r="C48" s="150">
        <f t="shared" ref="C48" si="7">C45+C46</f>
        <v>29078</v>
      </c>
      <c r="D48" s="150">
        <f t="shared" ref="D48:F48" si="8">D45+D46</f>
        <v>32394</v>
      </c>
      <c r="E48" s="150">
        <f t="shared" ref="E48" si="9">E45+E46</f>
        <v>26824</v>
      </c>
      <c r="F48" s="150">
        <f t="shared" si="8"/>
        <v>32394</v>
      </c>
      <c r="G48" s="150">
        <f t="shared" si="4"/>
        <v>5570</v>
      </c>
      <c r="H48" s="298">
        <f t="shared" si="6"/>
        <v>120.76498657918282</v>
      </c>
    </row>
    <row r="49" spans="1:8" ht="24.75" customHeight="1">
      <c r="A49" s="301" t="s">
        <v>124</v>
      </c>
      <c r="B49" s="308">
        <v>6040</v>
      </c>
      <c r="C49" s="147">
        <v>1750</v>
      </c>
      <c r="D49" s="147"/>
      <c r="E49" s="147">
        <v>1500</v>
      </c>
      <c r="F49" s="147"/>
      <c r="G49" s="147">
        <f t="shared" si="4"/>
        <v>-1500</v>
      </c>
      <c r="H49" s="298">
        <f t="shared" si="6"/>
        <v>0</v>
      </c>
    </row>
    <row r="50" spans="1:8" ht="28.5" customHeight="1">
      <c r="A50" s="301" t="s">
        <v>125</v>
      </c>
      <c r="B50" s="308">
        <v>6050</v>
      </c>
      <c r="C50" s="147">
        <v>4639</v>
      </c>
      <c r="D50" s="147">
        <f>F50</f>
        <v>7713</v>
      </c>
      <c r="E50" s="147">
        <v>2831</v>
      </c>
      <c r="F50" s="147">
        <v>7713</v>
      </c>
      <c r="G50" s="147">
        <f t="shared" si="4"/>
        <v>4882</v>
      </c>
      <c r="H50" s="298">
        <f t="shared" si="6"/>
        <v>272.44789826916286</v>
      </c>
    </row>
    <row r="51" spans="1:8" ht="29.25" customHeight="1">
      <c r="A51" s="302" t="s">
        <v>192</v>
      </c>
      <c r="B51" s="308">
        <v>6060</v>
      </c>
      <c r="C51" s="150">
        <f>SUM(C49:C50)</f>
        <v>6389</v>
      </c>
      <c r="D51" s="150">
        <f>SUM(D49:D50)</f>
        <v>7713</v>
      </c>
      <c r="E51" s="150">
        <v>4331</v>
      </c>
      <c r="F51" s="150">
        <f>SUM(F49:F50)</f>
        <v>7713</v>
      </c>
      <c r="G51" s="150">
        <f t="shared" si="4"/>
        <v>3382</v>
      </c>
      <c r="H51" s="298">
        <f t="shared" si="6"/>
        <v>178.08820133918263</v>
      </c>
    </row>
    <row r="52" spans="1:8" ht="27" customHeight="1">
      <c r="A52" s="301" t="s">
        <v>194</v>
      </c>
      <c r="B52" s="308">
        <v>6070</v>
      </c>
      <c r="C52" s="147"/>
      <c r="D52" s="147"/>
      <c r="E52" s="147"/>
      <c r="F52" s="147"/>
      <c r="G52" s="147">
        <f t="shared" si="4"/>
        <v>0</v>
      </c>
      <c r="H52" s="298" t="e">
        <f t="shared" si="6"/>
        <v>#DIV/0!</v>
      </c>
    </row>
    <row r="53" spans="1:8" ht="24.75" customHeight="1">
      <c r="A53" s="301" t="s">
        <v>195</v>
      </c>
      <c r="B53" s="308">
        <v>6080</v>
      </c>
      <c r="C53" s="147"/>
      <c r="D53" s="147"/>
      <c r="E53" s="147"/>
      <c r="F53" s="147"/>
      <c r="G53" s="147">
        <f t="shared" si="4"/>
        <v>0</v>
      </c>
      <c r="H53" s="298" t="e">
        <f t="shared" si="6"/>
        <v>#DIV/0!</v>
      </c>
    </row>
    <row r="54" spans="1:8" ht="32.25" customHeight="1">
      <c r="A54" s="302" t="s">
        <v>111</v>
      </c>
      <c r="B54" s="311">
        <v>6090</v>
      </c>
      <c r="C54" s="150">
        <v>22689</v>
      </c>
      <c r="D54" s="150">
        <f>F54</f>
        <v>24681</v>
      </c>
      <c r="E54" s="150">
        <v>22493</v>
      </c>
      <c r="F54" s="150">
        <v>24681</v>
      </c>
      <c r="G54" s="150">
        <f t="shared" si="4"/>
        <v>2188</v>
      </c>
      <c r="H54" s="298">
        <f t="shared" si="6"/>
        <v>109.72747076868359</v>
      </c>
    </row>
    <row r="55" spans="1:8" ht="18.75">
      <c r="A55" s="16"/>
      <c r="B55" s="14"/>
      <c r="C55" s="14"/>
      <c r="D55" s="14"/>
      <c r="E55" s="14"/>
      <c r="F55" s="14"/>
      <c r="G55" s="14"/>
      <c r="H55" s="14"/>
    </row>
    <row r="56" spans="1:8" ht="36.75" customHeight="1">
      <c r="A56" s="52" t="s">
        <v>495</v>
      </c>
      <c r="B56" s="468" t="s">
        <v>274</v>
      </c>
      <c r="C56" s="468"/>
      <c r="D56" s="69"/>
      <c r="E56" s="54"/>
      <c r="F56" s="472" t="s">
        <v>567</v>
      </c>
      <c r="G56" s="472"/>
      <c r="H56" s="472"/>
    </row>
    <row r="57" spans="1:8" ht="15">
      <c r="A57" s="55" t="s">
        <v>67</v>
      </c>
      <c r="B57" s="56"/>
      <c r="C57" s="55" t="s">
        <v>68</v>
      </c>
      <c r="D57" s="55"/>
      <c r="E57" s="56"/>
      <c r="F57" s="467" t="s">
        <v>182</v>
      </c>
      <c r="G57" s="467"/>
      <c r="H57" s="467"/>
    </row>
    <row r="58" spans="1:8" ht="15">
      <c r="A58" s="195" t="s">
        <v>579</v>
      </c>
    </row>
  </sheetData>
  <mergeCells count="20">
    <mergeCell ref="F57:H57"/>
    <mergeCell ref="B56:C56"/>
    <mergeCell ref="A38:H38"/>
    <mergeCell ref="A40:H40"/>
    <mergeCell ref="A44:H44"/>
    <mergeCell ref="F56:H56"/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21"/>
  <sheetViews>
    <sheetView topLeftCell="A13" workbookViewId="0">
      <selection activeCell="H15" sqref="H15"/>
    </sheetView>
  </sheetViews>
  <sheetFormatPr defaultRowHeight="12.75"/>
  <cols>
    <col min="1" max="1" width="36.140625" customWidth="1"/>
    <col min="2" max="2" width="11.140625" hidden="1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19"/>
      <c r="B1" s="19"/>
      <c r="C1" s="19"/>
      <c r="D1" s="19"/>
      <c r="E1" s="19"/>
      <c r="F1" s="730" t="s">
        <v>366</v>
      </c>
      <c r="G1" s="730"/>
      <c r="H1" s="730"/>
    </row>
    <row r="2" spans="1:8" ht="48" customHeight="1">
      <c r="A2" s="731" t="s">
        <v>590</v>
      </c>
      <c r="B2" s="731"/>
      <c r="C2" s="731"/>
      <c r="D2" s="731"/>
      <c r="E2" s="731"/>
      <c r="F2" s="731"/>
      <c r="G2" s="731"/>
      <c r="H2" s="731"/>
    </row>
    <row r="3" spans="1:8" ht="23.25" customHeight="1">
      <c r="A3" s="19"/>
      <c r="B3" s="19"/>
      <c r="C3" s="19"/>
      <c r="D3" s="19"/>
      <c r="E3" s="19"/>
      <c r="F3" s="19"/>
      <c r="G3" s="19"/>
      <c r="H3" s="19" t="s">
        <v>299</v>
      </c>
    </row>
    <row r="4" spans="1:8" ht="15.75">
      <c r="A4" s="732" t="s">
        <v>300</v>
      </c>
      <c r="B4" s="734" t="s">
        <v>301</v>
      </c>
      <c r="C4" s="734"/>
      <c r="D4" s="734"/>
      <c r="E4" s="734"/>
      <c r="F4" s="734"/>
      <c r="G4" s="734"/>
      <c r="H4" s="734"/>
    </row>
    <row r="5" spans="1:8" ht="44.25" customHeight="1">
      <c r="A5" s="733"/>
      <c r="B5" s="164">
        <v>2013</v>
      </c>
      <c r="C5" s="190">
        <v>2019</v>
      </c>
      <c r="D5" s="190">
        <v>2020</v>
      </c>
      <c r="E5" s="190">
        <v>2021</v>
      </c>
      <c r="F5" s="190">
        <v>2022</v>
      </c>
      <c r="G5" s="190">
        <v>2023</v>
      </c>
      <c r="H5" s="164" t="s">
        <v>306</v>
      </c>
    </row>
    <row r="6" spans="1:8" ht="24" customHeight="1">
      <c r="A6" s="186" t="s">
        <v>302</v>
      </c>
      <c r="B6" s="165">
        <v>58496</v>
      </c>
      <c r="C6" s="191">
        <v>48410</v>
      </c>
      <c r="D6" s="191">
        <f>49693+564</f>
        <v>50257</v>
      </c>
      <c r="E6" s="191">
        <v>54578</v>
      </c>
      <c r="F6" s="191">
        <v>59766</v>
      </c>
      <c r="G6" s="191">
        <v>62761</v>
      </c>
      <c r="H6" s="192">
        <v>56076</v>
      </c>
    </row>
    <row r="7" spans="1:8" ht="27" customHeight="1">
      <c r="A7" s="186" t="s">
        <v>204</v>
      </c>
      <c r="B7" s="165">
        <v>58427.8</v>
      </c>
      <c r="C7" s="191">
        <v>47873</v>
      </c>
      <c r="D7" s="191">
        <f>D6-D8</f>
        <v>49976</v>
      </c>
      <c r="E7" s="191">
        <v>54479</v>
      </c>
      <c r="F7" s="191">
        <f>F6-F8</f>
        <v>58152</v>
      </c>
      <c r="G7" s="191">
        <v>61892</v>
      </c>
      <c r="H7" s="192">
        <v>55984</v>
      </c>
    </row>
    <row r="8" spans="1:8" ht="29.25" customHeight="1">
      <c r="A8" s="186" t="s">
        <v>303</v>
      </c>
      <c r="B8" s="165">
        <f t="shared" ref="B8" si="0">B6-B7</f>
        <v>68.19999999999709</v>
      </c>
      <c r="C8" s="191">
        <v>537</v>
      </c>
      <c r="D8" s="191">
        <v>281</v>
      </c>
      <c r="E8" s="191">
        <v>99</v>
      </c>
      <c r="F8" s="191">
        <v>1614</v>
      </c>
      <c r="G8" s="191">
        <v>869</v>
      </c>
      <c r="H8" s="192">
        <f>H6-H7</f>
        <v>92</v>
      </c>
    </row>
    <row r="9" spans="1:8" ht="32.25" customHeight="1">
      <c r="A9" s="186" t="s">
        <v>304</v>
      </c>
      <c r="B9" s="165"/>
      <c r="C9" s="191"/>
      <c r="D9" s="191"/>
      <c r="E9" s="191"/>
      <c r="F9" s="191"/>
      <c r="G9" s="191"/>
      <c r="H9" s="192"/>
    </row>
    <row r="10" spans="1:8" ht="47.25" customHeight="1">
      <c r="A10" s="186" t="s">
        <v>305</v>
      </c>
      <c r="B10" s="165"/>
      <c r="C10" s="191">
        <f>B10+C8-C9</f>
        <v>537</v>
      </c>
      <c r="D10" s="191">
        <v>292</v>
      </c>
      <c r="E10" s="191">
        <v>376</v>
      </c>
      <c r="F10" s="191">
        <v>1740</v>
      </c>
      <c r="G10" s="191">
        <v>2487</v>
      </c>
      <c r="H10" s="192">
        <v>2826</v>
      </c>
    </row>
    <row r="11" spans="1:8" ht="46.5" customHeight="1">
      <c r="A11" s="186" t="s">
        <v>337</v>
      </c>
      <c r="B11" s="165">
        <v>5945.2</v>
      </c>
      <c r="C11" s="191">
        <v>4071</v>
      </c>
      <c r="D11" s="191">
        <v>5716</v>
      </c>
      <c r="E11" s="192">
        <v>7637</v>
      </c>
      <c r="F11" s="191">
        <v>9707</v>
      </c>
      <c r="G11" s="191">
        <v>9164</v>
      </c>
      <c r="H11" s="192"/>
    </row>
    <row r="12" spans="1:8" ht="43.5" customHeight="1">
      <c r="A12" s="186" t="s">
        <v>338</v>
      </c>
      <c r="B12" s="165">
        <v>1242.8</v>
      </c>
      <c r="C12" s="191">
        <v>503</v>
      </c>
      <c r="D12" s="191">
        <v>1108</v>
      </c>
      <c r="E12" s="192">
        <v>639</v>
      </c>
      <c r="F12" s="191">
        <v>967</v>
      </c>
      <c r="G12" s="191">
        <v>1019</v>
      </c>
      <c r="H12" s="192"/>
    </row>
    <row r="13" spans="1:8" ht="41.25" customHeight="1">
      <c r="A13" s="186" t="s">
        <v>339</v>
      </c>
      <c r="B13" s="165">
        <v>88</v>
      </c>
      <c r="C13" s="191">
        <v>237</v>
      </c>
      <c r="D13" s="191">
        <v>236</v>
      </c>
      <c r="E13" s="191">
        <v>234</v>
      </c>
      <c r="F13" s="191">
        <v>230</v>
      </c>
      <c r="G13" s="191">
        <v>227</v>
      </c>
      <c r="H13" s="192">
        <v>265</v>
      </c>
    </row>
    <row r="14" spans="1:8" ht="33.75" customHeight="1">
      <c r="A14" s="187" t="s">
        <v>467</v>
      </c>
      <c r="B14" s="188">
        <v>85</v>
      </c>
      <c r="C14" s="193">
        <v>236</v>
      </c>
      <c r="D14" s="193">
        <v>236</v>
      </c>
      <c r="E14" s="191">
        <v>234</v>
      </c>
      <c r="F14" s="193">
        <v>229</v>
      </c>
      <c r="G14" s="193">
        <v>225</v>
      </c>
      <c r="H14" s="192">
        <v>265</v>
      </c>
    </row>
    <row r="15" spans="1:8" ht="51" customHeight="1">
      <c r="A15" s="186" t="s">
        <v>340</v>
      </c>
      <c r="B15" s="188">
        <v>157</v>
      </c>
      <c r="C15" s="193">
        <v>330</v>
      </c>
      <c r="D15" s="193">
        <v>270</v>
      </c>
      <c r="E15" s="191">
        <v>270</v>
      </c>
      <c r="F15" s="193">
        <v>265</v>
      </c>
      <c r="G15" s="193">
        <v>265</v>
      </c>
      <c r="H15" s="192">
        <v>265</v>
      </c>
    </row>
    <row r="16" spans="1:8" ht="35.25" customHeight="1">
      <c r="A16" s="729" t="s">
        <v>557</v>
      </c>
      <c r="B16" s="729"/>
      <c r="C16" s="729"/>
      <c r="D16" s="729"/>
      <c r="E16" s="729"/>
      <c r="F16" s="729"/>
      <c r="G16" s="729"/>
      <c r="H16" s="729"/>
    </row>
    <row r="17" spans="1:8">
      <c r="A17" s="97"/>
      <c r="B17" s="97"/>
      <c r="C17" s="97"/>
      <c r="D17" s="97"/>
      <c r="E17" s="97"/>
      <c r="F17" s="97"/>
      <c r="G17" s="97"/>
      <c r="H17" s="97"/>
    </row>
    <row r="18" spans="1:8" ht="15.75">
      <c r="A18" s="189" t="s">
        <v>576</v>
      </c>
      <c r="B18" s="97"/>
      <c r="C18" s="97"/>
      <c r="D18" s="97"/>
      <c r="E18" s="97"/>
      <c r="F18" s="97"/>
      <c r="G18" s="97"/>
      <c r="H18" s="97"/>
    </row>
    <row r="19" spans="1:8">
      <c r="A19" s="97"/>
      <c r="B19" s="97"/>
      <c r="C19" s="97"/>
      <c r="D19" s="97"/>
      <c r="E19" s="97"/>
      <c r="F19" s="97"/>
      <c r="G19" s="97"/>
      <c r="H19" s="97"/>
    </row>
    <row r="20" spans="1:8">
      <c r="A20" s="185" t="s">
        <v>577</v>
      </c>
      <c r="B20" s="97"/>
      <c r="C20" s="97"/>
      <c r="D20" s="97"/>
      <c r="E20" s="97"/>
      <c r="F20" s="97"/>
      <c r="G20" s="97"/>
      <c r="H20" s="97"/>
    </row>
    <row r="21" spans="1:8">
      <c r="A21" s="97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EK346"/>
  <sheetViews>
    <sheetView topLeftCell="A166" zoomScale="90" zoomScaleNormal="90" workbookViewId="0">
      <selection activeCell="A6" sqref="A6:D6"/>
    </sheetView>
  </sheetViews>
  <sheetFormatPr defaultRowHeight="12.75"/>
  <cols>
    <col min="1" max="1" width="4.7109375" customWidth="1"/>
    <col min="2" max="2" width="28.28515625" customWidth="1"/>
    <col min="3" max="3" width="33.28515625" customWidth="1"/>
    <col min="4" max="4" width="14.7109375" customWidth="1"/>
    <col min="5" max="5" width="5.7109375" customWidth="1"/>
    <col min="6" max="6" width="5.5703125" customWidth="1"/>
    <col min="7" max="7" width="6.140625" customWidth="1"/>
    <col min="8" max="8" width="5.140625" customWidth="1"/>
    <col min="9" max="9" width="7.28515625" customWidth="1"/>
    <col min="10" max="10" width="7.140625" customWidth="1"/>
    <col min="11" max="11" width="5.5703125" customWidth="1"/>
    <col min="12" max="12" width="6.42578125" customWidth="1"/>
    <col min="13" max="13" width="13.28515625" customWidth="1"/>
    <col min="14" max="14" width="6.140625" customWidth="1"/>
    <col min="15" max="15" width="7" customWidth="1"/>
  </cols>
  <sheetData>
    <row r="1" spans="1:16" ht="28.5" customHeight="1">
      <c r="A1" s="85"/>
      <c r="B1" s="86"/>
      <c r="C1" s="86"/>
      <c r="D1" s="86"/>
      <c r="E1" s="87"/>
      <c r="F1" s="87"/>
      <c r="G1" s="87"/>
      <c r="H1" s="87"/>
      <c r="I1" s="739" t="s">
        <v>371</v>
      </c>
      <c r="J1" s="739"/>
      <c r="K1" s="739"/>
      <c r="L1" s="739"/>
      <c r="M1" s="739"/>
    </row>
    <row r="2" spans="1:16" ht="20.25" customHeight="1">
      <c r="A2" s="740" t="s">
        <v>494</v>
      </c>
      <c r="B2" s="740"/>
      <c r="C2" s="740"/>
      <c r="D2" s="740"/>
      <c r="E2" s="740"/>
      <c r="F2" s="740"/>
      <c r="G2" s="740"/>
      <c r="H2" s="740"/>
      <c r="I2" s="740"/>
      <c r="J2" s="740"/>
      <c r="K2" s="740"/>
      <c r="L2" s="740"/>
      <c r="M2" s="740"/>
      <c r="N2" s="97"/>
      <c r="O2" s="97"/>
    </row>
    <row r="3" spans="1:16" ht="20.25" customHeight="1">
      <c r="A3" s="156"/>
      <c r="B3" s="741" t="s">
        <v>926</v>
      </c>
      <c r="C3" s="741"/>
      <c r="D3" s="741"/>
      <c r="E3" s="741"/>
      <c r="F3" s="741"/>
      <c r="G3" s="741"/>
      <c r="H3" s="741"/>
      <c r="I3" s="741"/>
      <c r="J3" s="741"/>
      <c r="K3" s="741"/>
      <c r="L3" s="741"/>
      <c r="M3" s="156"/>
      <c r="N3" s="97"/>
      <c r="O3" s="97"/>
    </row>
    <row r="4" spans="1:16" ht="17.25" customHeight="1">
      <c r="A4" s="156"/>
      <c r="B4" s="742" t="s">
        <v>929</v>
      </c>
      <c r="C4" s="742"/>
      <c r="D4" s="742"/>
      <c r="E4" s="742"/>
      <c r="F4" s="742"/>
      <c r="G4" s="742"/>
      <c r="H4" s="742"/>
      <c r="I4" s="157"/>
      <c r="J4" s="157"/>
      <c r="K4" s="157"/>
      <c r="L4" s="157"/>
      <c r="M4" s="156"/>
      <c r="N4" s="97"/>
      <c r="O4" s="97"/>
    </row>
    <row r="5" spans="1:16" ht="13.5" customHeight="1">
      <c r="A5" s="156"/>
      <c r="B5" s="742" t="s">
        <v>930</v>
      </c>
      <c r="C5" s="742"/>
      <c r="D5" s="742"/>
      <c r="E5" s="742"/>
      <c r="F5" s="742"/>
      <c r="G5" s="742"/>
      <c r="H5" s="742"/>
      <c r="I5" s="157"/>
      <c r="J5" s="157"/>
      <c r="K5" s="157"/>
      <c r="L5" s="157"/>
      <c r="M5" s="156"/>
      <c r="N5" s="97"/>
      <c r="O5" s="97"/>
    </row>
    <row r="6" spans="1:16" ht="12" customHeight="1">
      <c r="A6" s="749" t="s">
        <v>316</v>
      </c>
      <c r="B6" s="749"/>
      <c r="C6" s="749"/>
      <c r="D6" s="749"/>
      <c r="E6" s="158"/>
      <c r="F6" s="158"/>
      <c r="G6" s="158"/>
      <c r="H6" s="158"/>
      <c r="I6" s="158"/>
      <c r="J6" s="158"/>
      <c r="K6" s="158"/>
      <c r="L6" s="159"/>
      <c r="M6" s="159"/>
      <c r="N6" s="97"/>
      <c r="O6" s="159" t="s">
        <v>299</v>
      </c>
    </row>
    <row r="7" spans="1:16" ht="15" customHeight="1">
      <c r="A7" s="750" t="s">
        <v>317</v>
      </c>
      <c r="B7" s="743" t="s">
        <v>318</v>
      </c>
      <c r="C7" s="743" t="s">
        <v>319</v>
      </c>
      <c r="D7" s="743" t="s">
        <v>320</v>
      </c>
      <c r="E7" s="743" t="s">
        <v>321</v>
      </c>
      <c r="F7" s="743"/>
      <c r="G7" s="743" t="s">
        <v>322</v>
      </c>
      <c r="H7" s="743"/>
      <c r="I7" s="743" t="s">
        <v>323</v>
      </c>
      <c r="J7" s="743"/>
      <c r="K7" s="743" t="s">
        <v>324</v>
      </c>
      <c r="L7" s="743"/>
      <c r="M7" s="751" t="s">
        <v>325</v>
      </c>
      <c r="N7" s="745" t="s">
        <v>326</v>
      </c>
      <c r="O7" s="746"/>
    </row>
    <row r="8" spans="1:16" ht="28.5" customHeight="1">
      <c r="A8" s="750"/>
      <c r="B8" s="743"/>
      <c r="C8" s="743"/>
      <c r="D8" s="743"/>
      <c r="E8" s="743"/>
      <c r="F8" s="743"/>
      <c r="G8" s="743"/>
      <c r="H8" s="743"/>
      <c r="I8" s="743"/>
      <c r="J8" s="743"/>
      <c r="K8" s="743"/>
      <c r="L8" s="743"/>
      <c r="M8" s="752"/>
      <c r="N8" s="747"/>
      <c r="O8" s="748"/>
    </row>
    <row r="9" spans="1:16" ht="19.5" customHeight="1">
      <c r="A9" s="750"/>
      <c r="B9" s="743"/>
      <c r="C9" s="743"/>
      <c r="D9" s="743"/>
      <c r="E9" s="219" t="s">
        <v>327</v>
      </c>
      <c r="F9" s="219" t="s">
        <v>328</v>
      </c>
      <c r="G9" s="219" t="s">
        <v>327</v>
      </c>
      <c r="H9" s="219" t="s">
        <v>328</v>
      </c>
      <c r="I9" s="219" t="s">
        <v>327</v>
      </c>
      <c r="J9" s="219" t="s">
        <v>328</v>
      </c>
      <c r="K9" s="219" t="s">
        <v>327</v>
      </c>
      <c r="L9" s="219" t="s">
        <v>328</v>
      </c>
      <c r="M9" s="753"/>
      <c r="N9" s="219" t="s">
        <v>327</v>
      </c>
      <c r="O9" s="219" t="s">
        <v>328</v>
      </c>
    </row>
    <row r="10" spans="1:16" ht="10.5" customHeight="1">
      <c r="A10" s="220">
        <v>1</v>
      </c>
      <c r="B10" s="221">
        <v>2</v>
      </c>
      <c r="C10" s="221">
        <v>3</v>
      </c>
      <c r="D10" s="221">
        <v>4</v>
      </c>
      <c r="E10" s="221">
        <v>5</v>
      </c>
      <c r="F10" s="221">
        <v>6</v>
      </c>
      <c r="G10" s="221">
        <v>7</v>
      </c>
      <c r="H10" s="221">
        <v>8</v>
      </c>
      <c r="I10" s="221">
        <v>9</v>
      </c>
      <c r="J10" s="221">
        <v>10</v>
      </c>
      <c r="K10" s="221">
        <v>11</v>
      </c>
      <c r="L10" s="221">
        <v>12</v>
      </c>
      <c r="M10" s="294">
        <v>13</v>
      </c>
      <c r="N10" s="222">
        <v>14</v>
      </c>
      <c r="O10" s="222">
        <v>15</v>
      </c>
    </row>
    <row r="11" spans="1:16" ht="18" customHeight="1">
      <c r="A11" s="283">
        <v>1</v>
      </c>
      <c r="B11" s="235" t="s">
        <v>845</v>
      </c>
      <c r="C11" s="236" t="s">
        <v>592</v>
      </c>
      <c r="D11" s="237" t="s">
        <v>492</v>
      </c>
      <c r="E11" s="238">
        <v>1</v>
      </c>
      <c r="F11" s="239">
        <v>1.8</v>
      </c>
      <c r="G11" s="238">
        <v>1</v>
      </c>
      <c r="H11" s="239">
        <v>1.8</v>
      </c>
      <c r="I11" s="236"/>
      <c r="J11" s="236"/>
      <c r="K11" s="240"/>
      <c r="L11" s="240"/>
      <c r="M11" s="241"/>
      <c r="N11" s="238">
        <v>1</v>
      </c>
      <c r="O11" s="239">
        <v>1.8</v>
      </c>
      <c r="P11" s="163"/>
    </row>
    <row r="12" spans="1:16" ht="14.25" customHeight="1">
      <c r="A12" s="283">
        <v>2</v>
      </c>
      <c r="B12" s="235" t="s">
        <v>846</v>
      </c>
      <c r="C12" s="236" t="s">
        <v>593</v>
      </c>
      <c r="D12" s="237" t="s">
        <v>492</v>
      </c>
      <c r="E12" s="242">
        <v>1</v>
      </c>
      <c r="F12" s="239">
        <v>5.9</v>
      </c>
      <c r="G12" s="242">
        <v>1</v>
      </c>
      <c r="H12" s="239">
        <v>5.9</v>
      </c>
      <c r="I12" s="236"/>
      <c r="J12" s="236"/>
      <c r="K12" s="243"/>
      <c r="L12" s="244"/>
      <c r="M12" s="245"/>
      <c r="N12" s="242">
        <v>1</v>
      </c>
      <c r="O12" s="239">
        <v>5.9</v>
      </c>
      <c r="P12" s="163"/>
    </row>
    <row r="13" spans="1:16" ht="14.1" customHeight="1">
      <c r="A13" s="283">
        <v>3</v>
      </c>
      <c r="B13" s="235" t="s">
        <v>847</v>
      </c>
      <c r="C13" s="236" t="s">
        <v>594</v>
      </c>
      <c r="D13" s="237" t="s">
        <v>492</v>
      </c>
      <c r="E13" s="242">
        <v>1</v>
      </c>
      <c r="F13" s="239">
        <v>5.9</v>
      </c>
      <c r="G13" s="242">
        <v>1</v>
      </c>
      <c r="H13" s="239">
        <v>5.9</v>
      </c>
      <c r="I13" s="236"/>
      <c r="J13" s="236"/>
      <c r="K13" s="240"/>
      <c r="L13" s="240"/>
      <c r="M13" s="245"/>
      <c r="N13" s="242">
        <v>1</v>
      </c>
      <c r="O13" s="239">
        <v>5.9</v>
      </c>
      <c r="P13" s="163"/>
    </row>
    <row r="14" spans="1:16" ht="14.1" customHeight="1">
      <c r="A14" s="283">
        <v>4</v>
      </c>
      <c r="B14" s="235" t="s">
        <v>848</v>
      </c>
      <c r="C14" s="236" t="s">
        <v>595</v>
      </c>
      <c r="D14" s="237" t="s">
        <v>492</v>
      </c>
      <c r="E14" s="242">
        <v>1</v>
      </c>
      <c r="F14" s="239">
        <v>5.9</v>
      </c>
      <c r="G14" s="246"/>
      <c r="H14" s="239"/>
      <c r="I14" s="242">
        <v>1</v>
      </c>
      <c r="J14" s="239">
        <v>5.9</v>
      </c>
      <c r="K14" s="243"/>
      <c r="L14" s="244"/>
      <c r="M14" s="247"/>
      <c r="N14" s="243"/>
      <c r="O14" s="244"/>
      <c r="P14" s="163"/>
    </row>
    <row r="15" spans="1:16" ht="14.1" customHeight="1">
      <c r="A15" s="283">
        <v>5</v>
      </c>
      <c r="B15" s="248" t="s">
        <v>596</v>
      </c>
      <c r="C15" s="248" t="s">
        <v>597</v>
      </c>
      <c r="D15" s="237" t="s">
        <v>492</v>
      </c>
      <c r="E15" s="242">
        <v>1</v>
      </c>
      <c r="F15" s="249">
        <v>2.7</v>
      </c>
      <c r="G15" s="246"/>
      <c r="H15" s="239"/>
      <c r="I15" s="242">
        <v>1</v>
      </c>
      <c r="J15" s="249">
        <v>2.7</v>
      </c>
      <c r="K15" s="240"/>
      <c r="L15" s="240"/>
      <c r="M15" s="245" t="s">
        <v>583</v>
      </c>
      <c r="N15" s="243"/>
      <c r="O15" s="244"/>
      <c r="P15" s="163"/>
    </row>
    <row r="16" spans="1:16" ht="14.1" customHeight="1">
      <c r="A16" s="283">
        <v>6</v>
      </c>
      <c r="B16" s="235" t="s">
        <v>849</v>
      </c>
      <c r="C16" s="236" t="s">
        <v>598</v>
      </c>
      <c r="D16" s="237" t="s">
        <v>492</v>
      </c>
      <c r="E16" s="242">
        <v>1</v>
      </c>
      <c r="F16" s="239">
        <v>3</v>
      </c>
      <c r="G16" s="242">
        <v>1</v>
      </c>
      <c r="H16" s="239">
        <v>3</v>
      </c>
      <c r="I16" s="236"/>
      <c r="J16" s="236"/>
      <c r="K16" s="250"/>
      <c r="L16" s="240"/>
      <c r="M16" s="245"/>
      <c r="N16" s="242">
        <v>1</v>
      </c>
      <c r="O16" s="239">
        <v>3</v>
      </c>
      <c r="P16" s="163"/>
    </row>
    <row r="17" spans="1:16" ht="14.1" customHeight="1">
      <c r="A17" s="283">
        <v>7</v>
      </c>
      <c r="B17" s="235" t="s">
        <v>850</v>
      </c>
      <c r="C17" s="236" t="s">
        <v>599</v>
      </c>
      <c r="D17" s="237" t="s">
        <v>492</v>
      </c>
      <c r="E17" s="242">
        <v>1</v>
      </c>
      <c r="F17" s="239">
        <v>8.3000000000000007</v>
      </c>
      <c r="G17" s="242">
        <v>1</v>
      </c>
      <c r="H17" s="239">
        <v>8.3000000000000007</v>
      </c>
      <c r="I17" s="236"/>
      <c r="J17" s="236"/>
      <c r="K17" s="240"/>
      <c r="L17" s="240"/>
      <c r="M17" s="245"/>
      <c r="N17" s="242">
        <v>1</v>
      </c>
      <c r="O17" s="239">
        <v>8.3000000000000007</v>
      </c>
      <c r="P17" s="163"/>
    </row>
    <row r="18" spans="1:16" ht="14.1" customHeight="1">
      <c r="A18" s="283">
        <v>8</v>
      </c>
      <c r="B18" s="235" t="s">
        <v>851</v>
      </c>
      <c r="C18" s="236" t="s">
        <v>600</v>
      </c>
      <c r="D18" s="237" t="s">
        <v>492</v>
      </c>
      <c r="E18" s="242">
        <v>1</v>
      </c>
      <c r="F18" s="239">
        <v>11.7</v>
      </c>
      <c r="G18" s="242">
        <v>1</v>
      </c>
      <c r="H18" s="239">
        <v>11.7</v>
      </c>
      <c r="I18" s="236"/>
      <c r="J18" s="236"/>
      <c r="K18" s="240"/>
      <c r="L18" s="240"/>
      <c r="M18" s="245"/>
      <c r="N18" s="242">
        <v>1</v>
      </c>
      <c r="O18" s="239">
        <v>11.7</v>
      </c>
      <c r="P18" s="163"/>
    </row>
    <row r="19" spans="1:16" ht="14.1" customHeight="1">
      <c r="A19" s="283">
        <v>9</v>
      </c>
      <c r="B19" s="235" t="s">
        <v>852</v>
      </c>
      <c r="C19" s="236" t="s">
        <v>601</v>
      </c>
      <c r="D19" s="237" t="s">
        <v>492</v>
      </c>
      <c r="E19" s="242">
        <v>1</v>
      </c>
      <c r="F19" s="239">
        <v>6.8</v>
      </c>
      <c r="G19" s="242">
        <v>1</v>
      </c>
      <c r="H19" s="239">
        <v>6.8</v>
      </c>
      <c r="I19" s="236"/>
      <c r="J19" s="236"/>
      <c r="K19" s="240"/>
      <c r="L19" s="240"/>
      <c r="M19" s="245"/>
      <c r="N19" s="242">
        <v>1</v>
      </c>
      <c r="O19" s="239">
        <v>6.8</v>
      </c>
      <c r="P19" s="163"/>
    </row>
    <row r="20" spans="1:16" ht="15.75" customHeight="1">
      <c r="A20" s="283">
        <v>10</v>
      </c>
      <c r="B20" s="248" t="s">
        <v>853</v>
      </c>
      <c r="C20" s="248" t="s">
        <v>602</v>
      </c>
      <c r="D20" s="237" t="s">
        <v>492</v>
      </c>
      <c r="E20" s="242">
        <v>1</v>
      </c>
      <c r="F20" s="249">
        <v>9.8000000000000007</v>
      </c>
      <c r="G20" s="242">
        <v>1</v>
      </c>
      <c r="H20" s="249">
        <v>9.8000000000000007</v>
      </c>
      <c r="I20" s="251"/>
      <c r="J20" s="252"/>
      <c r="K20" s="253"/>
      <c r="L20" s="240"/>
      <c r="M20" s="254"/>
      <c r="N20" s="242">
        <v>1</v>
      </c>
      <c r="O20" s="249">
        <v>9.8000000000000007</v>
      </c>
      <c r="P20" s="163"/>
    </row>
    <row r="21" spans="1:16" ht="15" customHeight="1">
      <c r="A21" s="283">
        <v>11</v>
      </c>
      <c r="B21" s="235" t="s">
        <v>854</v>
      </c>
      <c r="C21" s="236" t="s">
        <v>603</v>
      </c>
      <c r="D21" s="237" t="s">
        <v>492</v>
      </c>
      <c r="E21" s="242">
        <v>1</v>
      </c>
      <c r="F21" s="239">
        <v>12.4</v>
      </c>
      <c r="G21" s="246"/>
      <c r="H21" s="244"/>
      <c r="I21" s="255"/>
      <c r="J21" s="256"/>
      <c r="K21" s="240"/>
      <c r="L21" s="240"/>
      <c r="M21" s="245" t="s">
        <v>583</v>
      </c>
      <c r="N21" s="284"/>
      <c r="O21" s="257"/>
      <c r="P21" s="163"/>
    </row>
    <row r="22" spans="1:16" ht="21.75" customHeight="1">
      <c r="A22" s="283">
        <v>12</v>
      </c>
      <c r="B22" s="235" t="s">
        <v>855</v>
      </c>
      <c r="C22" s="236" t="s">
        <v>604</v>
      </c>
      <c r="D22" s="237" t="s">
        <v>492</v>
      </c>
      <c r="E22" s="242">
        <v>1</v>
      </c>
      <c r="F22" s="239">
        <v>7.8</v>
      </c>
      <c r="G22" s="242">
        <v>1</v>
      </c>
      <c r="H22" s="239">
        <v>7.8</v>
      </c>
      <c r="I22" s="258"/>
      <c r="J22" s="236"/>
      <c r="K22" s="240"/>
      <c r="L22" s="240"/>
      <c r="M22" s="245"/>
      <c r="N22" s="242">
        <v>1</v>
      </c>
      <c r="O22" s="239">
        <v>7.8</v>
      </c>
      <c r="P22" s="163"/>
    </row>
    <row r="23" spans="1:16" ht="14.1" customHeight="1">
      <c r="A23" s="283">
        <v>13</v>
      </c>
      <c r="B23" s="248" t="s">
        <v>856</v>
      </c>
      <c r="C23" s="248" t="s">
        <v>605</v>
      </c>
      <c r="D23" s="237" t="s">
        <v>492</v>
      </c>
      <c r="E23" s="242">
        <v>1</v>
      </c>
      <c r="F23" s="249">
        <v>15.6</v>
      </c>
      <c r="G23" s="242">
        <v>1</v>
      </c>
      <c r="H23" s="249">
        <v>15.6</v>
      </c>
      <c r="I23" s="259"/>
      <c r="J23" s="248"/>
      <c r="K23" s="240"/>
      <c r="L23" s="240"/>
      <c r="M23" s="254"/>
      <c r="N23" s="242">
        <v>1</v>
      </c>
      <c r="O23" s="249">
        <v>15.6</v>
      </c>
      <c r="P23" s="163"/>
    </row>
    <row r="24" spans="1:16" ht="15.75" customHeight="1">
      <c r="A24" s="283">
        <v>14</v>
      </c>
      <c r="B24" s="260" t="s">
        <v>857</v>
      </c>
      <c r="C24" s="236" t="s">
        <v>606</v>
      </c>
      <c r="D24" s="237" t="s">
        <v>492</v>
      </c>
      <c r="E24" s="242">
        <v>1</v>
      </c>
      <c r="F24" s="239">
        <v>11.6</v>
      </c>
      <c r="G24" s="242"/>
      <c r="H24" s="239"/>
      <c r="I24" s="236"/>
      <c r="J24" s="236"/>
      <c r="K24" s="246"/>
      <c r="L24" s="243"/>
      <c r="M24" s="241" t="s">
        <v>607</v>
      </c>
      <c r="N24" s="243"/>
      <c r="O24" s="244"/>
      <c r="P24" s="163"/>
    </row>
    <row r="25" spans="1:16" ht="14.1" customHeight="1">
      <c r="A25" s="283">
        <v>15</v>
      </c>
      <c r="B25" s="235" t="s">
        <v>858</v>
      </c>
      <c r="C25" s="236" t="s">
        <v>608</v>
      </c>
      <c r="D25" s="237" t="s">
        <v>492</v>
      </c>
      <c r="E25" s="242">
        <v>1</v>
      </c>
      <c r="F25" s="239">
        <v>13.4</v>
      </c>
      <c r="G25" s="242">
        <v>1</v>
      </c>
      <c r="H25" s="239">
        <v>13.4</v>
      </c>
      <c r="I25" s="243"/>
      <c r="J25" s="239"/>
      <c r="K25" s="237"/>
      <c r="L25" s="240"/>
      <c r="M25" s="245"/>
      <c r="N25" s="284"/>
      <c r="O25" s="257"/>
      <c r="P25" s="163"/>
    </row>
    <row r="26" spans="1:16" ht="14.1" customHeight="1">
      <c r="A26" s="283">
        <v>16</v>
      </c>
      <c r="B26" s="235" t="s">
        <v>859</v>
      </c>
      <c r="C26" s="236" t="s">
        <v>609</v>
      </c>
      <c r="D26" s="237" t="s">
        <v>492</v>
      </c>
      <c r="E26" s="242">
        <v>1</v>
      </c>
      <c r="F26" s="239">
        <v>18</v>
      </c>
      <c r="G26" s="242">
        <v>1</v>
      </c>
      <c r="H26" s="239">
        <v>18</v>
      </c>
      <c r="I26" s="243"/>
      <c r="J26" s="239"/>
      <c r="K26" s="237"/>
      <c r="L26" s="240"/>
      <c r="M26" s="245"/>
      <c r="N26" s="242">
        <v>1</v>
      </c>
      <c r="O26" s="239">
        <v>18</v>
      </c>
      <c r="P26" s="163"/>
    </row>
    <row r="27" spans="1:16" ht="14.1" customHeight="1">
      <c r="A27" s="283">
        <v>17</v>
      </c>
      <c r="B27" s="235" t="s">
        <v>860</v>
      </c>
      <c r="C27" s="236" t="s">
        <v>610</v>
      </c>
      <c r="D27" s="237" t="s">
        <v>492</v>
      </c>
      <c r="E27" s="242">
        <v>1</v>
      </c>
      <c r="F27" s="239">
        <v>7.5</v>
      </c>
      <c r="G27" s="242">
        <v>1</v>
      </c>
      <c r="H27" s="239">
        <v>7.5</v>
      </c>
      <c r="I27" s="246"/>
      <c r="J27" s="239"/>
      <c r="K27" s="237"/>
      <c r="L27" s="240"/>
      <c r="M27" s="236" t="s">
        <v>612</v>
      </c>
      <c r="N27" s="243"/>
      <c r="O27" s="244"/>
      <c r="P27" s="163"/>
    </row>
    <row r="28" spans="1:16" ht="14.1" customHeight="1">
      <c r="A28" s="283">
        <v>18</v>
      </c>
      <c r="B28" s="235" t="s">
        <v>861</v>
      </c>
      <c r="C28" s="236" t="s">
        <v>611</v>
      </c>
      <c r="D28" s="237" t="s">
        <v>492</v>
      </c>
      <c r="E28" s="242">
        <v>1</v>
      </c>
      <c r="F28" s="239">
        <v>15.2</v>
      </c>
      <c r="G28" s="246"/>
      <c r="H28" s="239"/>
      <c r="I28" s="261"/>
      <c r="J28" s="262"/>
      <c r="K28" s="240"/>
      <c r="L28" s="240"/>
      <c r="M28" s="236" t="s">
        <v>612</v>
      </c>
      <c r="N28" s="243"/>
      <c r="O28" s="244"/>
      <c r="P28" s="163"/>
    </row>
    <row r="29" spans="1:16" ht="14.1" customHeight="1">
      <c r="A29" s="283">
        <v>19</v>
      </c>
      <c r="B29" s="235" t="s">
        <v>862</v>
      </c>
      <c r="C29" s="236" t="s">
        <v>613</v>
      </c>
      <c r="D29" s="237" t="s">
        <v>492</v>
      </c>
      <c r="E29" s="242">
        <v>1</v>
      </c>
      <c r="F29" s="239">
        <v>5.4</v>
      </c>
      <c r="G29" s="242">
        <v>1</v>
      </c>
      <c r="H29" s="239">
        <v>5.4</v>
      </c>
      <c r="I29" s="258"/>
      <c r="J29" s="236"/>
      <c r="K29" s="240"/>
      <c r="L29" s="240"/>
      <c r="M29" s="245" t="s">
        <v>583</v>
      </c>
      <c r="N29" s="243"/>
      <c r="O29" s="244"/>
      <c r="P29" s="163"/>
    </row>
    <row r="30" spans="1:16" ht="14.1" customHeight="1">
      <c r="A30" s="283">
        <v>20</v>
      </c>
      <c r="B30" s="263" t="s">
        <v>863</v>
      </c>
      <c r="C30" s="264" t="s">
        <v>614</v>
      </c>
      <c r="D30" s="237" t="s">
        <v>492</v>
      </c>
      <c r="E30" s="265">
        <v>1</v>
      </c>
      <c r="F30" s="266">
        <v>19.5</v>
      </c>
      <c r="G30" s="246"/>
      <c r="H30" s="239"/>
      <c r="I30" s="267"/>
      <c r="J30" s="268"/>
      <c r="K30" s="240"/>
      <c r="L30" s="240"/>
      <c r="M30" s="269" t="s">
        <v>615</v>
      </c>
      <c r="N30" s="249"/>
      <c r="O30" s="249"/>
      <c r="P30" s="163"/>
    </row>
    <row r="31" spans="1:16" ht="14.1" customHeight="1">
      <c r="A31" s="283">
        <v>21</v>
      </c>
      <c r="B31" s="235" t="s">
        <v>864</v>
      </c>
      <c r="C31" s="236" t="s">
        <v>616</v>
      </c>
      <c r="D31" s="237" t="s">
        <v>492</v>
      </c>
      <c r="E31" s="243">
        <v>1</v>
      </c>
      <c r="F31" s="239">
        <v>11.2</v>
      </c>
      <c r="G31" s="243">
        <v>1</v>
      </c>
      <c r="H31" s="239">
        <v>11.2</v>
      </c>
      <c r="I31" s="236"/>
      <c r="J31" s="236"/>
      <c r="K31" s="237"/>
      <c r="L31" s="240"/>
      <c r="M31" s="245"/>
      <c r="N31" s="243">
        <v>1</v>
      </c>
      <c r="O31" s="239">
        <v>11.2</v>
      </c>
      <c r="P31" s="163"/>
    </row>
    <row r="32" spans="1:16" ht="14.1" customHeight="1">
      <c r="A32" s="283">
        <v>22</v>
      </c>
      <c r="B32" s="248" t="s">
        <v>865</v>
      </c>
      <c r="C32" s="248" t="s">
        <v>617</v>
      </c>
      <c r="D32" s="237" t="s">
        <v>492</v>
      </c>
      <c r="E32" s="243">
        <v>1</v>
      </c>
      <c r="F32" s="249">
        <v>9.9</v>
      </c>
      <c r="G32" s="270"/>
      <c r="H32" s="244"/>
      <c r="I32" s="243"/>
      <c r="J32" s="239"/>
      <c r="K32" s="237"/>
      <c r="L32" s="240"/>
      <c r="M32" s="241" t="s">
        <v>618</v>
      </c>
      <c r="N32" s="284"/>
      <c r="O32" s="257"/>
      <c r="P32" s="163"/>
    </row>
    <row r="33" spans="1:16" ht="14.1" customHeight="1">
      <c r="A33" s="283">
        <v>23</v>
      </c>
      <c r="B33" s="235" t="s">
        <v>866</v>
      </c>
      <c r="C33" s="236" t="s">
        <v>619</v>
      </c>
      <c r="D33" s="237" t="s">
        <v>492</v>
      </c>
      <c r="E33" s="243">
        <v>1</v>
      </c>
      <c r="F33" s="239">
        <v>9</v>
      </c>
      <c r="G33" s="243">
        <v>1</v>
      </c>
      <c r="H33" s="239">
        <v>9</v>
      </c>
      <c r="I33" s="236"/>
      <c r="J33" s="236"/>
      <c r="K33" s="240"/>
      <c r="L33" s="240"/>
      <c r="M33" s="245"/>
      <c r="N33" s="243">
        <v>1</v>
      </c>
      <c r="O33" s="239">
        <v>9</v>
      </c>
      <c r="P33" s="163"/>
    </row>
    <row r="34" spans="1:16" ht="14.1" customHeight="1">
      <c r="A34" s="283">
        <v>24</v>
      </c>
      <c r="B34" s="235" t="s">
        <v>867</v>
      </c>
      <c r="C34" s="236" t="s">
        <v>620</v>
      </c>
      <c r="D34" s="237" t="s">
        <v>492</v>
      </c>
      <c r="E34" s="243">
        <v>1</v>
      </c>
      <c r="F34" s="239">
        <v>3.2</v>
      </c>
      <c r="G34" s="243">
        <v>1</v>
      </c>
      <c r="H34" s="239">
        <v>3.2</v>
      </c>
      <c r="I34" s="236"/>
      <c r="J34" s="236"/>
      <c r="K34" s="240"/>
      <c r="L34" s="240"/>
      <c r="M34" s="245"/>
      <c r="N34" s="243">
        <v>1</v>
      </c>
      <c r="O34" s="239">
        <v>3.2</v>
      </c>
      <c r="P34" s="163"/>
    </row>
    <row r="35" spans="1:16" ht="16.5" customHeight="1">
      <c r="A35" s="283">
        <v>25</v>
      </c>
      <c r="B35" s="235" t="s">
        <v>868</v>
      </c>
      <c r="C35" s="236" t="s">
        <v>621</v>
      </c>
      <c r="D35" s="237" t="s">
        <v>492</v>
      </c>
      <c r="E35" s="243">
        <v>1</v>
      </c>
      <c r="F35" s="239">
        <v>8.5</v>
      </c>
      <c r="G35" s="243">
        <v>1</v>
      </c>
      <c r="H35" s="239">
        <v>8.5</v>
      </c>
      <c r="I35" s="236"/>
      <c r="J35" s="236"/>
      <c r="K35" s="240"/>
      <c r="L35" s="240"/>
      <c r="M35" s="241"/>
      <c r="N35" s="243">
        <v>1</v>
      </c>
      <c r="O35" s="239">
        <v>8.5</v>
      </c>
      <c r="P35" s="163"/>
    </row>
    <row r="36" spans="1:16" ht="14.1" customHeight="1">
      <c r="A36" s="283">
        <v>26</v>
      </c>
      <c r="B36" s="235" t="s">
        <v>869</v>
      </c>
      <c r="C36" s="236" t="s">
        <v>622</v>
      </c>
      <c r="D36" s="237" t="s">
        <v>492</v>
      </c>
      <c r="E36" s="243">
        <v>1</v>
      </c>
      <c r="F36" s="239">
        <v>11.7</v>
      </c>
      <c r="G36" s="271"/>
      <c r="H36" s="239"/>
      <c r="I36" s="243">
        <v>1</v>
      </c>
      <c r="J36" s="239">
        <v>11.7</v>
      </c>
      <c r="K36" s="237"/>
      <c r="L36" s="240"/>
      <c r="M36" s="245"/>
      <c r="N36" s="284"/>
      <c r="O36" s="257"/>
      <c r="P36" s="163"/>
    </row>
    <row r="37" spans="1:16" ht="14.1" customHeight="1">
      <c r="A37" s="283">
        <v>27</v>
      </c>
      <c r="B37" s="235" t="s">
        <v>870</v>
      </c>
      <c r="C37" s="236" t="s">
        <v>623</v>
      </c>
      <c r="D37" s="237" t="s">
        <v>492</v>
      </c>
      <c r="E37" s="243">
        <v>1</v>
      </c>
      <c r="F37" s="239">
        <v>6.5</v>
      </c>
      <c r="G37" s="243">
        <v>1</v>
      </c>
      <c r="H37" s="239">
        <v>6.5</v>
      </c>
      <c r="I37" s="236"/>
      <c r="J37" s="236"/>
      <c r="K37" s="240"/>
      <c r="L37" s="240"/>
      <c r="M37" s="245"/>
      <c r="N37" s="243">
        <v>1</v>
      </c>
      <c r="O37" s="239">
        <v>6.5</v>
      </c>
      <c r="P37" s="163"/>
    </row>
    <row r="38" spans="1:16" ht="14.1" customHeight="1">
      <c r="A38" s="283">
        <v>28</v>
      </c>
      <c r="B38" s="235" t="s">
        <v>871</v>
      </c>
      <c r="C38" s="236" t="s">
        <v>624</v>
      </c>
      <c r="D38" s="237" t="s">
        <v>492</v>
      </c>
      <c r="E38" s="243">
        <v>1</v>
      </c>
      <c r="F38" s="239">
        <v>14.7</v>
      </c>
      <c r="G38" s="243">
        <v>1</v>
      </c>
      <c r="H38" s="239">
        <v>14.7</v>
      </c>
      <c r="I38" s="236"/>
      <c r="J38" s="236"/>
      <c r="K38" s="240"/>
      <c r="L38" s="240"/>
      <c r="M38" s="245"/>
      <c r="N38" s="243">
        <v>1</v>
      </c>
      <c r="O38" s="239">
        <v>14.7</v>
      </c>
      <c r="P38" s="163"/>
    </row>
    <row r="39" spans="1:16" ht="14.1" customHeight="1">
      <c r="A39" s="283">
        <v>29</v>
      </c>
      <c r="B39" s="235" t="s">
        <v>872</v>
      </c>
      <c r="C39" s="236" t="s">
        <v>625</v>
      </c>
      <c r="D39" s="237" t="s">
        <v>492</v>
      </c>
      <c r="E39" s="243">
        <v>1</v>
      </c>
      <c r="F39" s="239">
        <v>10.5</v>
      </c>
      <c r="G39" s="243">
        <v>1</v>
      </c>
      <c r="H39" s="239">
        <v>10.5</v>
      </c>
      <c r="I39" s="243"/>
      <c r="J39" s="239"/>
      <c r="K39" s="237"/>
      <c r="L39" s="240"/>
      <c r="M39" s="245"/>
      <c r="N39" s="243">
        <v>1</v>
      </c>
      <c r="O39" s="239">
        <v>10.5</v>
      </c>
      <c r="P39" s="163"/>
    </row>
    <row r="40" spans="1:16" ht="14.1" customHeight="1">
      <c r="A40" s="283">
        <v>30</v>
      </c>
      <c r="B40" s="235" t="s">
        <v>873</v>
      </c>
      <c r="C40" s="236" t="s">
        <v>626</v>
      </c>
      <c r="D40" s="237" t="s">
        <v>492</v>
      </c>
      <c r="E40" s="243">
        <v>1</v>
      </c>
      <c r="F40" s="239">
        <v>13.3</v>
      </c>
      <c r="G40" s="243">
        <v>1</v>
      </c>
      <c r="H40" s="239">
        <v>13.3</v>
      </c>
      <c r="I40" s="243"/>
      <c r="J40" s="239"/>
      <c r="K40" s="237"/>
      <c r="L40" s="240"/>
      <c r="M40" s="245"/>
      <c r="N40" s="243">
        <v>1</v>
      </c>
      <c r="O40" s="239">
        <v>13.3</v>
      </c>
      <c r="P40" s="163"/>
    </row>
    <row r="41" spans="1:16" ht="14.1" customHeight="1">
      <c r="A41" s="283">
        <v>31</v>
      </c>
      <c r="B41" s="235" t="s">
        <v>874</v>
      </c>
      <c r="C41" s="236" t="s">
        <v>627</v>
      </c>
      <c r="D41" s="237" t="s">
        <v>492</v>
      </c>
      <c r="E41" s="243">
        <v>1</v>
      </c>
      <c r="F41" s="239">
        <v>12.8</v>
      </c>
      <c r="G41" s="271"/>
      <c r="H41" s="239"/>
      <c r="I41" s="243">
        <v>1</v>
      </c>
      <c r="J41" s="239">
        <v>12.8</v>
      </c>
      <c r="K41" s="237"/>
      <c r="L41" s="240"/>
      <c r="M41" s="245"/>
      <c r="N41" s="284"/>
      <c r="O41" s="257"/>
      <c r="P41" s="163"/>
    </row>
    <row r="42" spans="1:16" ht="14.1" customHeight="1">
      <c r="A42" s="283">
        <v>32</v>
      </c>
      <c r="B42" s="235" t="s">
        <v>875</v>
      </c>
      <c r="C42" s="236" t="s">
        <v>628</v>
      </c>
      <c r="D42" s="237" t="s">
        <v>492</v>
      </c>
      <c r="E42" s="243">
        <v>1</v>
      </c>
      <c r="F42" s="239">
        <v>9.3000000000000007</v>
      </c>
      <c r="G42" s="271"/>
      <c r="H42" s="239"/>
      <c r="I42" s="243">
        <v>1</v>
      </c>
      <c r="J42" s="239">
        <v>9.3000000000000007</v>
      </c>
      <c r="K42" s="237"/>
      <c r="L42" s="240"/>
      <c r="M42" s="245"/>
      <c r="N42" s="284"/>
      <c r="O42" s="257"/>
      <c r="P42" s="163"/>
    </row>
    <row r="43" spans="1:16" ht="14.1" customHeight="1">
      <c r="A43" s="283">
        <v>33</v>
      </c>
      <c r="B43" s="235" t="s">
        <v>876</v>
      </c>
      <c r="C43" s="236" t="s">
        <v>629</v>
      </c>
      <c r="D43" s="237" t="s">
        <v>492</v>
      </c>
      <c r="E43" s="243">
        <v>1</v>
      </c>
      <c r="F43" s="239">
        <v>9.8000000000000007</v>
      </c>
      <c r="G43" s="243">
        <v>1</v>
      </c>
      <c r="H43" s="239">
        <v>9.8000000000000007</v>
      </c>
      <c r="I43" s="243"/>
      <c r="J43" s="239"/>
      <c r="K43" s="237"/>
      <c r="L43" s="240"/>
      <c r="M43" s="245"/>
      <c r="N43" s="243">
        <v>1</v>
      </c>
      <c r="O43" s="239">
        <v>9.8000000000000007</v>
      </c>
      <c r="P43" s="163"/>
    </row>
    <row r="44" spans="1:16" ht="14.1" customHeight="1">
      <c r="A44" s="283">
        <v>34</v>
      </c>
      <c r="B44" s="235" t="s">
        <v>877</v>
      </c>
      <c r="C44" s="236" t="s">
        <v>630</v>
      </c>
      <c r="D44" s="237" t="s">
        <v>492</v>
      </c>
      <c r="E44" s="243">
        <v>1</v>
      </c>
      <c r="F44" s="239">
        <v>9.6</v>
      </c>
      <c r="G44" s="271"/>
      <c r="H44" s="239"/>
      <c r="I44" s="243"/>
      <c r="J44" s="239"/>
      <c r="K44" s="237"/>
      <c r="L44" s="240"/>
      <c r="M44" s="241" t="s">
        <v>878</v>
      </c>
      <c r="N44" s="284"/>
      <c r="O44" s="257"/>
      <c r="P44" s="163"/>
    </row>
    <row r="45" spans="1:16" ht="14.1" customHeight="1">
      <c r="A45" s="283">
        <v>35</v>
      </c>
      <c r="B45" s="235" t="s">
        <v>879</v>
      </c>
      <c r="C45" s="236" t="s">
        <v>631</v>
      </c>
      <c r="D45" s="237" t="s">
        <v>492</v>
      </c>
      <c r="E45" s="243">
        <v>1</v>
      </c>
      <c r="F45" s="239">
        <v>7.2</v>
      </c>
      <c r="G45" s="271"/>
      <c r="H45" s="239"/>
      <c r="I45" s="243">
        <v>1</v>
      </c>
      <c r="J45" s="239">
        <v>7.2</v>
      </c>
      <c r="K45" s="237"/>
      <c r="L45" s="240"/>
      <c r="M45" s="245"/>
      <c r="N45" s="284"/>
      <c r="O45" s="257"/>
      <c r="P45" s="163"/>
    </row>
    <row r="46" spans="1:16" ht="14.1" customHeight="1">
      <c r="A46" s="283">
        <v>36</v>
      </c>
      <c r="B46" s="235" t="s">
        <v>880</v>
      </c>
      <c r="C46" s="236" t="s">
        <v>632</v>
      </c>
      <c r="D46" s="237" t="s">
        <v>492</v>
      </c>
      <c r="E46" s="243">
        <v>1</v>
      </c>
      <c r="F46" s="239">
        <v>13.6</v>
      </c>
      <c r="G46" s="271"/>
      <c r="H46" s="244"/>
      <c r="I46" s="243">
        <v>1</v>
      </c>
      <c r="J46" s="239">
        <v>13.6</v>
      </c>
      <c r="K46" s="237"/>
      <c r="L46" s="240"/>
      <c r="M46" s="245"/>
      <c r="N46" s="284"/>
      <c r="O46" s="257"/>
      <c r="P46" s="163"/>
    </row>
    <row r="47" spans="1:16" ht="14.1" customHeight="1">
      <c r="A47" s="283">
        <v>37</v>
      </c>
      <c r="B47" s="235" t="s">
        <v>881</v>
      </c>
      <c r="C47" s="236" t="s">
        <v>633</v>
      </c>
      <c r="D47" s="237" t="s">
        <v>492</v>
      </c>
      <c r="E47" s="243">
        <v>1</v>
      </c>
      <c r="F47" s="239">
        <v>4.5</v>
      </c>
      <c r="G47" s="271"/>
      <c r="H47" s="239"/>
      <c r="I47" s="243">
        <v>1</v>
      </c>
      <c r="J47" s="239">
        <v>4.5</v>
      </c>
      <c r="K47" s="237"/>
      <c r="L47" s="240"/>
      <c r="M47" s="245"/>
      <c r="N47" s="284"/>
      <c r="O47" s="257"/>
      <c r="P47" s="163"/>
    </row>
    <row r="48" spans="1:16" ht="14.1" customHeight="1">
      <c r="A48" s="283">
        <v>38</v>
      </c>
      <c r="B48" s="235" t="s">
        <v>882</v>
      </c>
      <c r="C48" s="236" t="s">
        <v>634</v>
      </c>
      <c r="D48" s="237" t="s">
        <v>492</v>
      </c>
      <c r="E48" s="243">
        <v>1</v>
      </c>
      <c r="F48" s="239">
        <v>7.5</v>
      </c>
      <c r="G48" s="271"/>
      <c r="H48" s="239"/>
      <c r="I48" s="243">
        <v>1</v>
      </c>
      <c r="J48" s="239">
        <v>7.5</v>
      </c>
      <c r="K48" s="237"/>
      <c r="L48" s="240"/>
      <c r="M48" s="245" t="s">
        <v>583</v>
      </c>
      <c r="N48" s="284"/>
      <c r="O48" s="257"/>
      <c r="P48" s="163"/>
    </row>
    <row r="49" spans="1:16" ht="14.1" customHeight="1">
      <c r="A49" s="283">
        <v>39</v>
      </c>
      <c r="B49" s="235" t="s">
        <v>883</v>
      </c>
      <c r="C49" s="236" t="s">
        <v>635</v>
      </c>
      <c r="D49" s="237" t="s">
        <v>492</v>
      </c>
      <c r="E49" s="243">
        <v>1</v>
      </c>
      <c r="F49" s="239">
        <v>10.4</v>
      </c>
      <c r="G49" s="271"/>
      <c r="H49" s="239"/>
      <c r="I49" s="243">
        <v>1</v>
      </c>
      <c r="J49" s="239">
        <v>10.4</v>
      </c>
      <c r="K49" s="237"/>
      <c r="L49" s="240"/>
      <c r="M49" s="245"/>
      <c r="N49" s="284"/>
      <c r="O49" s="257"/>
      <c r="P49" s="163"/>
    </row>
    <row r="50" spans="1:16" ht="14.1" customHeight="1">
      <c r="A50" s="283">
        <v>40</v>
      </c>
      <c r="B50" s="235" t="s">
        <v>884</v>
      </c>
      <c r="C50" s="236" t="s">
        <v>636</v>
      </c>
      <c r="D50" s="237" t="s">
        <v>492</v>
      </c>
      <c r="E50" s="243">
        <v>1</v>
      </c>
      <c r="F50" s="239">
        <v>5.9</v>
      </c>
      <c r="G50" s="243">
        <v>1</v>
      </c>
      <c r="H50" s="239">
        <v>5.9</v>
      </c>
      <c r="I50" s="243"/>
      <c r="J50" s="239"/>
      <c r="K50" s="237"/>
      <c r="L50" s="240"/>
      <c r="M50" s="245"/>
      <c r="N50" s="243">
        <v>1</v>
      </c>
      <c r="O50" s="239">
        <v>5.9</v>
      </c>
      <c r="P50" s="163"/>
    </row>
    <row r="51" spans="1:16" ht="14.1" customHeight="1">
      <c r="A51" s="283">
        <v>41</v>
      </c>
      <c r="B51" s="235" t="s">
        <v>885</v>
      </c>
      <c r="C51" s="236" t="s">
        <v>637</v>
      </c>
      <c r="D51" s="237" t="s">
        <v>492</v>
      </c>
      <c r="E51" s="243">
        <v>1</v>
      </c>
      <c r="F51" s="239">
        <v>6.6</v>
      </c>
      <c r="G51" s="271"/>
      <c r="H51" s="244"/>
      <c r="I51" s="243">
        <v>1</v>
      </c>
      <c r="J51" s="239">
        <v>6.6</v>
      </c>
      <c r="K51" s="237"/>
      <c r="L51" s="240"/>
      <c r="M51" s="245"/>
      <c r="N51" s="284"/>
      <c r="O51" s="257"/>
      <c r="P51" s="163"/>
    </row>
    <row r="52" spans="1:16" ht="13.5" customHeight="1">
      <c r="A52" s="283">
        <v>42</v>
      </c>
      <c r="B52" s="235" t="s">
        <v>886</v>
      </c>
      <c r="C52" s="236" t="s">
        <v>638</v>
      </c>
      <c r="D52" s="237" t="s">
        <v>492</v>
      </c>
      <c r="E52" s="243">
        <v>1</v>
      </c>
      <c r="F52" s="239">
        <v>7.5</v>
      </c>
      <c r="G52" s="271"/>
      <c r="H52" s="244"/>
      <c r="I52" s="243">
        <v>1</v>
      </c>
      <c r="J52" s="239">
        <v>7.5</v>
      </c>
      <c r="K52" s="237"/>
      <c r="L52" s="240"/>
      <c r="M52" s="245" t="s">
        <v>583</v>
      </c>
      <c r="N52" s="284"/>
      <c r="O52" s="257"/>
      <c r="P52" s="163"/>
    </row>
    <row r="53" spans="1:16" ht="13.5" customHeight="1">
      <c r="A53" s="283">
        <v>43</v>
      </c>
      <c r="B53" s="235" t="s">
        <v>887</v>
      </c>
      <c r="C53" s="236" t="s">
        <v>639</v>
      </c>
      <c r="D53" s="237" t="s">
        <v>492</v>
      </c>
      <c r="E53" s="243">
        <v>1</v>
      </c>
      <c r="F53" s="239">
        <v>6.9</v>
      </c>
      <c r="G53" s="271"/>
      <c r="H53" s="244"/>
      <c r="I53" s="243">
        <v>1</v>
      </c>
      <c r="J53" s="239">
        <v>6.9</v>
      </c>
      <c r="K53" s="237"/>
      <c r="L53" s="240"/>
      <c r="M53" s="245"/>
      <c r="N53" s="284"/>
      <c r="O53" s="257"/>
      <c r="P53" s="163"/>
    </row>
    <row r="54" spans="1:16" ht="13.5" customHeight="1">
      <c r="A54" s="283">
        <v>44</v>
      </c>
      <c r="B54" s="235" t="s">
        <v>888</v>
      </c>
      <c r="C54" s="236" t="s">
        <v>640</v>
      </c>
      <c r="D54" s="237" t="s">
        <v>492</v>
      </c>
      <c r="E54" s="243">
        <v>1</v>
      </c>
      <c r="F54" s="239">
        <v>9.6999999999999993</v>
      </c>
      <c r="G54" s="271"/>
      <c r="H54" s="244"/>
      <c r="I54" s="243">
        <v>1</v>
      </c>
      <c r="J54" s="239">
        <v>9.6999999999999993</v>
      </c>
      <c r="K54" s="237"/>
      <c r="L54" s="240"/>
      <c r="M54" s="245"/>
      <c r="N54" s="284"/>
      <c r="O54" s="257"/>
      <c r="P54" s="163"/>
    </row>
    <row r="55" spans="1:16" ht="13.5" customHeight="1">
      <c r="A55" s="283">
        <v>45</v>
      </c>
      <c r="B55" s="235" t="s">
        <v>889</v>
      </c>
      <c r="C55" s="236" t="s">
        <v>641</v>
      </c>
      <c r="D55" s="237" t="s">
        <v>492</v>
      </c>
      <c r="E55" s="243">
        <v>1</v>
      </c>
      <c r="F55" s="239">
        <v>4.8</v>
      </c>
      <c r="G55" s="243">
        <v>1</v>
      </c>
      <c r="H55" s="243">
        <v>4.8</v>
      </c>
      <c r="I55" s="243"/>
      <c r="J55" s="239"/>
      <c r="K55" s="237"/>
      <c r="L55" s="240"/>
      <c r="M55" s="245"/>
      <c r="N55" s="243">
        <v>1</v>
      </c>
      <c r="O55" s="243">
        <v>4.8</v>
      </c>
      <c r="P55" s="163"/>
    </row>
    <row r="56" spans="1:16" ht="13.5" customHeight="1">
      <c r="A56" s="283">
        <v>46</v>
      </c>
      <c r="B56" s="235" t="s">
        <v>890</v>
      </c>
      <c r="C56" s="236" t="s">
        <v>642</v>
      </c>
      <c r="D56" s="237" t="s">
        <v>492</v>
      </c>
      <c r="E56" s="243">
        <v>1</v>
      </c>
      <c r="F56" s="239">
        <v>5.0999999999999996</v>
      </c>
      <c r="G56" s="271"/>
      <c r="H56" s="244"/>
      <c r="I56" s="243">
        <v>1</v>
      </c>
      <c r="J56" s="239">
        <v>5.0999999999999996</v>
      </c>
      <c r="K56" s="237"/>
      <c r="L56" s="240"/>
      <c r="M56" s="245" t="s">
        <v>583</v>
      </c>
      <c r="N56" s="284"/>
      <c r="O56" s="257"/>
      <c r="P56" s="163"/>
    </row>
    <row r="57" spans="1:16" ht="13.5" customHeight="1">
      <c r="A57" s="283">
        <v>47</v>
      </c>
      <c r="B57" s="235" t="s">
        <v>891</v>
      </c>
      <c r="C57" s="236" t="s">
        <v>643</v>
      </c>
      <c r="D57" s="237" t="s">
        <v>492</v>
      </c>
      <c r="E57" s="243">
        <v>1</v>
      </c>
      <c r="F57" s="239">
        <v>4.2</v>
      </c>
      <c r="G57" s="271"/>
      <c r="H57" s="244"/>
      <c r="I57" s="243">
        <v>1</v>
      </c>
      <c r="J57" s="239">
        <v>4.2</v>
      </c>
      <c r="K57" s="237"/>
      <c r="L57" s="240"/>
      <c r="M57" s="245"/>
      <c r="N57" s="284"/>
      <c r="O57" s="257"/>
      <c r="P57" s="163"/>
    </row>
    <row r="58" spans="1:16" ht="13.5" customHeight="1">
      <c r="A58" s="283">
        <v>48</v>
      </c>
      <c r="B58" s="235" t="s">
        <v>892</v>
      </c>
      <c r="C58" s="236" t="s">
        <v>644</v>
      </c>
      <c r="D58" s="237" t="s">
        <v>492</v>
      </c>
      <c r="E58" s="243">
        <v>1</v>
      </c>
      <c r="F58" s="239">
        <v>7.7</v>
      </c>
      <c r="G58" s="271"/>
      <c r="H58" s="244"/>
      <c r="I58" s="243">
        <v>1</v>
      </c>
      <c r="J58" s="239">
        <v>7.7</v>
      </c>
      <c r="K58" s="237"/>
      <c r="L58" s="240"/>
      <c r="M58" s="245" t="s">
        <v>583</v>
      </c>
      <c r="N58" s="284"/>
      <c r="O58" s="257"/>
      <c r="P58" s="163"/>
    </row>
    <row r="59" spans="1:16" ht="13.5" customHeight="1">
      <c r="A59" s="283">
        <v>49</v>
      </c>
      <c r="B59" s="235" t="s">
        <v>893</v>
      </c>
      <c r="C59" s="236" t="s">
        <v>645</v>
      </c>
      <c r="D59" s="237" t="s">
        <v>492</v>
      </c>
      <c r="E59" s="243">
        <v>1</v>
      </c>
      <c r="F59" s="239">
        <v>6.9</v>
      </c>
      <c r="G59" s="271"/>
      <c r="H59" s="244"/>
      <c r="I59" s="243">
        <v>1</v>
      </c>
      <c r="J59" s="239">
        <v>6.9</v>
      </c>
      <c r="K59" s="237"/>
      <c r="L59" s="240"/>
      <c r="M59" s="245"/>
      <c r="N59" s="284"/>
      <c r="O59" s="257"/>
      <c r="P59" s="163"/>
    </row>
    <row r="60" spans="1:16" ht="13.5" customHeight="1">
      <c r="A60" s="283">
        <v>50</v>
      </c>
      <c r="B60" s="235" t="s">
        <v>894</v>
      </c>
      <c r="C60" s="236" t="s">
        <v>646</v>
      </c>
      <c r="D60" s="237" t="s">
        <v>492</v>
      </c>
      <c r="E60" s="243">
        <v>1</v>
      </c>
      <c r="F60" s="239">
        <v>11.9</v>
      </c>
      <c r="G60" s="271"/>
      <c r="H60" s="244"/>
      <c r="I60" s="243">
        <v>1</v>
      </c>
      <c r="J60" s="239">
        <v>11.9</v>
      </c>
      <c r="K60" s="237"/>
      <c r="L60" s="240"/>
      <c r="M60" s="241" t="s">
        <v>618</v>
      </c>
      <c r="N60" s="284"/>
      <c r="O60" s="257"/>
      <c r="P60" s="163"/>
    </row>
    <row r="61" spans="1:16" ht="13.5" customHeight="1">
      <c r="A61" s="283">
        <v>51</v>
      </c>
      <c r="B61" s="235" t="s">
        <v>895</v>
      </c>
      <c r="C61" s="236" t="s">
        <v>647</v>
      </c>
      <c r="D61" s="237" t="s">
        <v>492</v>
      </c>
      <c r="E61" s="243">
        <v>1</v>
      </c>
      <c r="F61" s="239">
        <v>7</v>
      </c>
      <c r="G61" s="271"/>
      <c r="H61" s="244"/>
      <c r="I61" s="243">
        <v>1</v>
      </c>
      <c r="J61" s="239">
        <v>7</v>
      </c>
      <c r="K61" s="237"/>
      <c r="L61" s="240"/>
      <c r="M61" s="245"/>
      <c r="N61" s="284"/>
      <c r="O61" s="257"/>
      <c r="P61" s="163"/>
    </row>
    <row r="62" spans="1:16" ht="13.5" customHeight="1">
      <c r="A62" s="283">
        <v>52</v>
      </c>
      <c r="B62" s="235" t="s">
        <v>896</v>
      </c>
      <c r="C62" s="236" t="s">
        <v>648</v>
      </c>
      <c r="D62" s="237" t="s">
        <v>492</v>
      </c>
      <c r="E62" s="243">
        <v>1</v>
      </c>
      <c r="F62" s="239">
        <v>12.4</v>
      </c>
      <c r="G62" s="271"/>
      <c r="H62" s="244"/>
      <c r="I62" s="243">
        <v>1</v>
      </c>
      <c r="J62" s="239">
        <v>12.4</v>
      </c>
      <c r="K62" s="237"/>
      <c r="L62" s="240"/>
      <c r="M62" s="245"/>
      <c r="N62" s="284"/>
      <c r="O62" s="257"/>
      <c r="P62" s="163"/>
    </row>
    <row r="63" spans="1:16" ht="13.5" customHeight="1">
      <c r="A63" s="283">
        <v>53</v>
      </c>
      <c r="B63" s="248" t="s">
        <v>897</v>
      </c>
      <c r="C63" s="248" t="s">
        <v>649</v>
      </c>
      <c r="D63" s="237" t="s">
        <v>492</v>
      </c>
      <c r="E63" s="243">
        <v>1</v>
      </c>
      <c r="F63" s="249">
        <v>4.5</v>
      </c>
      <c r="G63" s="271"/>
      <c r="H63" s="244"/>
      <c r="I63" s="272"/>
      <c r="J63" s="273"/>
      <c r="K63" s="237"/>
      <c r="L63" s="240"/>
      <c r="M63" s="241" t="s">
        <v>618</v>
      </c>
      <c r="N63" s="284"/>
      <c r="O63" s="257"/>
      <c r="P63" s="163"/>
    </row>
    <row r="64" spans="1:16" ht="13.5" customHeight="1">
      <c r="A64" s="283">
        <v>54</v>
      </c>
      <c r="B64" s="235" t="s">
        <v>898</v>
      </c>
      <c r="C64" s="236" t="s">
        <v>650</v>
      </c>
      <c r="D64" s="237" t="s">
        <v>492</v>
      </c>
      <c r="E64" s="243">
        <v>1</v>
      </c>
      <c r="F64" s="239">
        <v>7.3</v>
      </c>
      <c r="G64" s="271"/>
      <c r="H64" s="244"/>
      <c r="I64" s="243">
        <v>1</v>
      </c>
      <c r="J64" s="239">
        <v>7.3</v>
      </c>
      <c r="K64" s="237"/>
      <c r="L64" s="240"/>
      <c r="M64" s="245"/>
      <c r="N64" s="284"/>
      <c r="O64" s="257"/>
      <c r="P64" s="163"/>
    </row>
    <row r="65" spans="1:16" ht="13.5" customHeight="1">
      <c r="A65" s="283">
        <v>55</v>
      </c>
      <c r="B65" s="235" t="s">
        <v>899</v>
      </c>
      <c r="C65" s="236" t="s">
        <v>651</v>
      </c>
      <c r="D65" s="237" t="s">
        <v>492</v>
      </c>
      <c r="E65" s="243">
        <v>1</v>
      </c>
      <c r="F65" s="239">
        <v>13.7</v>
      </c>
      <c r="G65" s="271"/>
      <c r="H65" s="244"/>
      <c r="I65" s="243">
        <v>1</v>
      </c>
      <c r="J65" s="239">
        <v>13.7</v>
      </c>
      <c r="K65" s="237"/>
      <c r="L65" s="240"/>
      <c r="M65" s="245"/>
      <c r="N65" s="284"/>
      <c r="O65" s="257"/>
      <c r="P65" s="163"/>
    </row>
    <row r="66" spans="1:16" ht="13.5" customHeight="1">
      <c r="A66" s="283">
        <v>56</v>
      </c>
      <c r="B66" s="248" t="s">
        <v>900</v>
      </c>
      <c r="C66" s="248" t="s">
        <v>652</v>
      </c>
      <c r="D66" s="237" t="s">
        <v>492</v>
      </c>
      <c r="E66" s="243">
        <v>1</v>
      </c>
      <c r="F66" s="249">
        <v>6.9</v>
      </c>
      <c r="G66" s="271"/>
      <c r="H66" s="244"/>
      <c r="I66" s="272"/>
      <c r="J66" s="273"/>
      <c r="K66" s="237"/>
      <c r="L66" s="240"/>
      <c r="M66" s="241" t="s">
        <v>653</v>
      </c>
      <c r="N66" s="284"/>
      <c r="O66" s="257"/>
      <c r="P66" s="163"/>
    </row>
    <row r="67" spans="1:16" ht="13.5" customHeight="1">
      <c r="A67" s="283">
        <v>57</v>
      </c>
      <c r="B67" s="263" t="s">
        <v>901</v>
      </c>
      <c r="C67" s="264" t="s">
        <v>654</v>
      </c>
      <c r="D67" s="237" t="s">
        <v>492</v>
      </c>
      <c r="E67" s="274">
        <v>1</v>
      </c>
      <c r="F67" s="266">
        <v>3.9</v>
      </c>
      <c r="G67" s="243">
        <v>1</v>
      </c>
      <c r="H67" s="239">
        <v>3.9</v>
      </c>
      <c r="I67" s="243"/>
      <c r="J67" s="239"/>
      <c r="K67" s="237"/>
      <c r="L67" s="240"/>
      <c r="M67" s="245"/>
      <c r="N67" s="243">
        <v>1</v>
      </c>
      <c r="O67" s="239">
        <v>3.9</v>
      </c>
      <c r="P67" s="163"/>
    </row>
    <row r="68" spans="1:16" ht="13.5" customHeight="1">
      <c r="A68" s="283">
        <v>58</v>
      </c>
      <c r="B68" s="235" t="s">
        <v>902</v>
      </c>
      <c r="C68" s="236" t="s">
        <v>655</v>
      </c>
      <c r="D68" s="237" t="s">
        <v>492</v>
      </c>
      <c r="E68" s="243">
        <v>1</v>
      </c>
      <c r="F68" s="239">
        <v>3</v>
      </c>
      <c r="G68" s="271"/>
      <c r="H68" s="244"/>
      <c r="I68" s="243">
        <v>1</v>
      </c>
      <c r="J68" s="239">
        <v>3</v>
      </c>
      <c r="K68" s="237"/>
      <c r="L68" s="240"/>
      <c r="M68" s="245" t="s">
        <v>583</v>
      </c>
      <c r="N68" s="284"/>
      <c r="O68" s="257"/>
      <c r="P68" s="163"/>
    </row>
    <row r="69" spans="1:16" ht="13.5" customHeight="1">
      <c r="A69" s="283">
        <v>59</v>
      </c>
      <c r="B69" s="235" t="s">
        <v>903</v>
      </c>
      <c r="C69" s="236" t="s">
        <v>656</v>
      </c>
      <c r="D69" s="237" t="s">
        <v>492</v>
      </c>
      <c r="E69" s="243">
        <v>1</v>
      </c>
      <c r="F69" s="239">
        <v>4.7</v>
      </c>
      <c r="G69" s="271"/>
      <c r="H69" s="244"/>
      <c r="I69" s="243">
        <v>1</v>
      </c>
      <c r="J69" s="239">
        <v>4.7</v>
      </c>
      <c r="K69" s="237"/>
      <c r="L69" s="240"/>
      <c r="M69" s="245"/>
      <c r="N69" s="284"/>
      <c r="O69" s="257"/>
      <c r="P69" s="163"/>
    </row>
    <row r="70" spans="1:16" ht="13.5" customHeight="1">
      <c r="A70" s="283">
        <v>60</v>
      </c>
      <c r="B70" s="235" t="s">
        <v>904</v>
      </c>
      <c r="C70" s="236" t="s">
        <v>657</v>
      </c>
      <c r="D70" s="237" t="s">
        <v>492</v>
      </c>
      <c r="E70" s="243">
        <v>1</v>
      </c>
      <c r="F70" s="239">
        <v>5.6</v>
      </c>
      <c r="G70" s="243">
        <v>1</v>
      </c>
      <c r="H70" s="239">
        <v>5.6</v>
      </c>
      <c r="I70" s="243"/>
      <c r="J70" s="239"/>
      <c r="K70" s="237"/>
      <c r="L70" s="240"/>
      <c r="M70" s="245"/>
      <c r="N70" s="243">
        <v>1</v>
      </c>
      <c r="O70" s="239">
        <v>5.6</v>
      </c>
      <c r="P70" s="163"/>
    </row>
    <row r="71" spans="1:16" ht="13.5" customHeight="1">
      <c r="A71" s="283">
        <v>61</v>
      </c>
      <c r="B71" s="235" t="s">
        <v>905</v>
      </c>
      <c r="C71" s="236" t="s">
        <v>658</v>
      </c>
      <c r="D71" s="237" t="s">
        <v>492</v>
      </c>
      <c r="E71" s="243">
        <v>1</v>
      </c>
      <c r="F71" s="239">
        <v>4.0999999999999996</v>
      </c>
      <c r="G71" s="271"/>
      <c r="H71" s="244"/>
      <c r="I71" s="243">
        <v>1</v>
      </c>
      <c r="J71" s="239">
        <v>4.0999999999999996</v>
      </c>
      <c r="K71" s="237"/>
      <c r="L71" s="240"/>
      <c r="M71" s="245"/>
      <c r="N71" s="284"/>
      <c r="O71" s="257"/>
      <c r="P71" s="163"/>
    </row>
    <row r="72" spans="1:16" ht="13.5" customHeight="1">
      <c r="A72" s="283">
        <v>62</v>
      </c>
      <c r="B72" s="235" t="s">
        <v>906</v>
      </c>
      <c r="C72" s="236" t="s">
        <v>659</v>
      </c>
      <c r="D72" s="237" t="s">
        <v>492</v>
      </c>
      <c r="E72" s="243">
        <v>1</v>
      </c>
      <c r="F72" s="239">
        <v>5.6</v>
      </c>
      <c r="G72" s="243">
        <v>1</v>
      </c>
      <c r="H72" s="239">
        <v>5.6</v>
      </c>
      <c r="I72" s="243"/>
      <c r="J72" s="239"/>
      <c r="K72" s="237"/>
      <c r="L72" s="240"/>
      <c r="M72" s="245"/>
      <c r="N72" s="243">
        <v>1</v>
      </c>
      <c r="O72" s="239">
        <v>5.6</v>
      </c>
      <c r="P72" s="163"/>
    </row>
    <row r="73" spans="1:16" ht="13.5" customHeight="1">
      <c r="A73" s="283">
        <v>63</v>
      </c>
      <c r="B73" s="235" t="s">
        <v>907</v>
      </c>
      <c r="C73" s="236" t="s">
        <v>660</v>
      </c>
      <c r="D73" s="237" t="s">
        <v>492</v>
      </c>
      <c r="E73" s="243">
        <v>1</v>
      </c>
      <c r="F73" s="239">
        <v>15.2</v>
      </c>
      <c r="G73" s="271"/>
      <c r="H73" s="244"/>
      <c r="I73" s="243">
        <v>1</v>
      </c>
      <c r="J73" s="239">
        <v>15.2</v>
      </c>
      <c r="K73" s="237"/>
      <c r="L73" s="240"/>
      <c r="M73" s="245"/>
      <c r="N73" s="284"/>
      <c r="O73" s="257"/>
      <c r="P73" s="163"/>
    </row>
    <row r="74" spans="1:16" ht="13.5" customHeight="1">
      <c r="A74" s="283">
        <v>64</v>
      </c>
      <c r="B74" s="235" t="s">
        <v>908</v>
      </c>
      <c r="C74" s="236" t="s">
        <v>661</v>
      </c>
      <c r="D74" s="237" t="s">
        <v>492</v>
      </c>
      <c r="E74" s="243">
        <v>1</v>
      </c>
      <c r="F74" s="239">
        <v>4.9000000000000004</v>
      </c>
      <c r="G74" s="271"/>
      <c r="H74" s="244"/>
      <c r="I74" s="243">
        <v>1</v>
      </c>
      <c r="J74" s="239">
        <v>4.9000000000000004</v>
      </c>
      <c r="K74" s="237"/>
      <c r="L74" s="240"/>
      <c r="M74" s="245"/>
      <c r="N74" s="284"/>
      <c r="O74" s="257"/>
      <c r="P74" s="163"/>
    </row>
    <row r="75" spans="1:16" ht="13.5" customHeight="1">
      <c r="A75" s="283">
        <v>65</v>
      </c>
      <c r="B75" s="248" t="s">
        <v>909</v>
      </c>
      <c r="C75" s="248" t="s">
        <v>662</v>
      </c>
      <c r="D75" s="237" t="s">
        <v>492</v>
      </c>
      <c r="E75" s="243">
        <v>1</v>
      </c>
      <c r="F75" s="249">
        <v>3.7</v>
      </c>
      <c r="G75" s="271"/>
      <c r="H75" s="244"/>
      <c r="I75" s="243"/>
      <c r="J75" s="244"/>
      <c r="K75" s="237"/>
      <c r="L75" s="240"/>
      <c r="M75" s="241" t="s">
        <v>663</v>
      </c>
      <c r="N75" s="284"/>
      <c r="O75" s="257"/>
      <c r="P75" s="163"/>
    </row>
    <row r="76" spans="1:16" ht="13.5" customHeight="1">
      <c r="A76" s="283">
        <v>66</v>
      </c>
      <c r="B76" s="235" t="s">
        <v>910</v>
      </c>
      <c r="C76" s="236" t="s">
        <v>664</v>
      </c>
      <c r="D76" s="237" t="s">
        <v>492</v>
      </c>
      <c r="E76" s="243">
        <v>1</v>
      </c>
      <c r="F76" s="239">
        <v>4.4000000000000004</v>
      </c>
      <c r="G76" s="271"/>
      <c r="H76" s="244"/>
      <c r="I76" s="243">
        <v>1</v>
      </c>
      <c r="J76" s="239">
        <v>4.4000000000000004</v>
      </c>
      <c r="K76" s="237"/>
      <c r="L76" s="240"/>
      <c r="M76" s="245"/>
      <c r="N76" s="284"/>
      <c r="O76" s="257"/>
      <c r="P76" s="163"/>
    </row>
    <row r="77" spans="1:16" ht="13.5" customHeight="1">
      <c r="A77" s="283">
        <v>67</v>
      </c>
      <c r="B77" s="235" t="s">
        <v>911</v>
      </c>
      <c r="C77" s="236" t="s">
        <v>665</v>
      </c>
      <c r="D77" s="237" t="s">
        <v>492</v>
      </c>
      <c r="E77" s="243">
        <v>1</v>
      </c>
      <c r="F77" s="239">
        <v>9.8000000000000007</v>
      </c>
      <c r="G77" s="271"/>
      <c r="H77" s="244"/>
      <c r="I77" s="243">
        <v>1</v>
      </c>
      <c r="J77" s="239">
        <v>9.8000000000000007</v>
      </c>
      <c r="K77" s="237"/>
      <c r="L77" s="240"/>
      <c r="M77" s="278"/>
      <c r="N77" s="284"/>
      <c r="O77" s="257"/>
      <c r="P77" s="163"/>
    </row>
    <row r="78" spans="1:16" ht="13.5" customHeight="1">
      <c r="A78" s="283">
        <v>68</v>
      </c>
      <c r="B78" s="235" t="s">
        <v>912</v>
      </c>
      <c r="C78" s="236" t="s">
        <v>666</v>
      </c>
      <c r="D78" s="237" t="s">
        <v>492</v>
      </c>
      <c r="E78" s="243">
        <v>1</v>
      </c>
      <c r="F78" s="239">
        <v>6.1</v>
      </c>
      <c r="G78" s="271"/>
      <c r="H78" s="244"/>
      <c r="I78" s="243"/>
      <c r="J78" s="244"/>
      <c r="K78" s="237"/>
      <c r="L78" s="285"/>
      <c r="M78" s="248" t="s">
        <v>913</v>
      </c>
      <c r="N78" s="255"/>
      <c r="O78" s="257"/>
      <c r="P78" s="163"/>
    </row>
    <row r="79" spans="1:16" ht="13.5" customHeight="1">
      <c r="A79" s="283">
        <v>69</v>
      </c>
      <c r="B79" s="235" t="s">
        <v>914</v>
      </c>
      <c r="C79" s="236" t="s">
        <v>668</v>
      </c>
      <c r="D79" s="237" t="s">
        <v>492</v>
      </c>
      <c r="E79" s="243">
        <v>1</v>
      </c>
      <c r="F79" s="239">
        <v>14.3</v>
      </c>
      <c r="G79" s="271"/>
      <c r="H79" s="244"/>
      <c r="I79" s="243"/>
      <c r="J79" s="244"/>
      <c r="K79" s="237"/>
      <c r="L79" s="285"/>
      <c r="M79" s="248" t="s">
        <v>913</v>
      </c>
      <c r="N79" s="255"/>
      <c r="O79" s="257"/>
      <c r="P79" s="163"/>
    </row>
    <row r="80" spans="1:16" ht="13.5" customHeight="1">
      <c r="A80" s="283">
        <v>70</v>
      </c>
      <c r="B80" s="235" t="s">
        <v>915</v>
      </c>
      <c r="C80" s="236" t="s">
        <v>669</v>
      </c>
      <c r="D80" s="237" t="s">
        <v>492</v>
      </c>
      <c r="E80" s="243">
        <v>1</v>
      </c>
      <c r="F80" s="239">
        <v>13.7</v>
      </c>
      <c r="G80" s="271"/>
      <c r="H80" s="244"/>
      <c r="I80" s="243">
        <v>1</v>
      </c>
      <c r="J80" s="239">
        <v>13.7</v>
      </c>
      <c r="K80" s="237"/>
      <c r="L80" s="285"/>
      <c r="M80" s="254"/>
      <c r="N80" s="255"/>
      <c r="O80" s="257"/>
      <c r="P80" s="163"/>
    </row>
    <row r="81" spans="1:16" ht="13.5" customHeight="1">
      <c r="A81" s="283">
        <v>71</v>
      </c>
      <c r="B81" s="235" t="s">
        <v>916</v>
      </c>
      <c r="C81" s="236" t="s">
        <v>670</v>
      </c>
      <c r="D81" s="237" t="s">
        <v>492</v>
      </c>
      <c r="E81" s="243">
        <v>1</v>
      </c>
      <c r="F81" s="239">
        <v>9.6999999999999993</v>
      </c>
      <c r="G81" s="271"/>
      <c r="H81" s="244"/>
      <c r="I81" s="243">
        <v>1</v>
      </c>
      <c r="J81" s="239">
        <v>9.6999999999999993</v>
      </c>
      <c r="K81" s="237"/>
      <c r="L81" s="285"/>
      <c r="M81" s="254"/>
      <c r="N81" s="255"/>
      <c r="O81" s="257"/>
      <c r="P81" s="163"/>
    </row>
    <row r="82" spans="1:16" ht="13.5" customHeight="1">
      <c r="A82" s="283">
        <v>72</v>
      </c>
      <c r="B82" s="235" t="s">
        <v>917</v>
      </c>
      <c r="C82" s="236" t="s">
        <v>671</v>
      </c>
      <c r="D82" s="237" t="s">
        <v>492</v>
      </c>
      <c r="E82" s="243">
        <v>1</v>
      </c>
      <c r="F82" s="239">
        <v>9.6</v>
      </c>
      <c r="G82" s="243">
        <v>1</v>
      </c>
      <c r="H82" s="239">
        <v>9.6</v>
      </c>
      <c r="I82" s="243"/>
      <c r="J82" s="239"/>
      <c r="K82" s="237"/>
      <c r="L82" s="285"/>
      <c r="M82" s="254"/>
      <c r="N82" s="243">
        <v>1</v>
      </c>
      <c r="O82" s="239">
        <v>9.6</v>
      </c>
      <c r="P82" s="163"/>
    </row>
    <row r="83" spans="1:16" ht="13.5" customHeight="1">
      <c r="A83" s="283">
        <v>73</v>
      </c>
      <c r="B83" s="235" t="s">
        <v>918</v>
      </c>
      <c r="C83" s="236" t="s">
        <v>672</v>
      </c>
      <c r="D83" s="237" t="s">
        <v>492</v>
      </c>
      <c r="E83" s="243">
        <v>1</v>
      </c>
      <c r="F83" s="239">
        <v>5.4</v>
      </c>
      <c r="G83" s="271"/>
      <c r="H83" s="244"/>
      <c r="I83" s="243"/>
      <c r="J83" s="244"/>
      <c r="K83" s="237"/>
      <c r="L83" s="285"/>
      <c r="M83" s="248" t="s">
        <v>667</v>
      </c>
      <c r="N83" s="255"/>
      <c r="O83" s="257"/>
      <c r="P83" s="163"/>
    </row>
    <row r="84" spans="1:16" ht="13.5" customHeight="1">
      <c r="A84" s="283">
        <v>74</v>
      </c>
      <c r="B84" s="235" t="s">
        <v>919</v>
      </c>
      <c r="C84" s="236" t="s">
        <v>673</v>
      </c>
      <c r="D84" s="237" t="s">
        <v>492</v>
      </c>
      <c r="E84" s="243">
        <v>1</v>
      </c>
      <c r="F84" s="239">
        <v>7.1</v>
      </c>
      <c r="G84" s="271"/>
      <c r="H84" s="244"/>
      <c r="I84" s="243"/>
      <c r="J84" s="244"/>
      <c r="K84" s="237"/>
      <c r="L84" s="285"/>
      <c r="M84" s="248" t="s">
        <v>667</v>
      </c>
      <c r="N84" s="255"/>
      <c r="O84" s="257"/>
      <c r="P84" s="163"/>
    </row>
    <row r="85" spans="1:16" ht="15" customHeight="1">
      <c r="A85" s="283">
        <v>75</v>
      </c>
      <c r="B85" s="235" t="s">
        <v>920</v>
      </c>
      <c r="C85" s="236" t="s">
        <v>674</v>
      </c>
      <c r="D85" s="237" t="s">
        <v>492</v>
      </c>
      <c r="E85" s="243">
        <v>1</v>
      </c>
      <c r="F85" s="239">
        <v>13.6</v>
      </c>
      <c r="G85" s="243">
        <v>1</v>
      </c>
      <c r="H85" s="239">
        <v>13.6</v>
      </c>
      <c r="I85" s="243"/>
      <c r="J85" s="239"/>
      <c r="K85" s="237"/>
      <c r="L85" s="240"/>
      <c r="M85" s="286"/>
      <c r="N85" s="243">
        <v>1</v>
      </c>
      <c r="O85" s="239">
        <v>13.6</v>
      </c>
      <c r="P85" s="163"/>
    </row>
    <row r="86" spans="1:16" ht="12.75" customHeight="1">
      <c r="A86" s="283">
        <v>76</v>
      </c>
      <c r="B86" s="235" t="s">
        <v>921</v>
      </c>
      <c r="C86" s="236" t="s">
        <v>675</v>
      </c>
      <c r="D86" s="237" t="s">
        <v>492</v>
      </c>
      <c r="E86" s="243">
        <v>1</v>
      </c>
      <c r="F86" s="239">
        <v>2.2000000000000002</v>
      </c>
      <c r="G86" s="271"/>
      <c r="H86" s="244"/>
      <c r="I86" s="243">
        <v>1</v>
      </c>
      <c r="J86" s="239">
        <v>2.2000000000000002</v>
      </c>
      <c r="K86" s="237"/>
      <c r="L86" s="240"/>
      <c r="M86" s="245"/>
      <c r="N86" s="284"/>
      <c r="O86" s="257"/>
      <c r="P86" s="163"/>
    </row>
    <row r="87" spans="1:16" ht="12.75" customHeight="1">
      <c r="A87" s="283">
        <v>77</v>
      </c>
      <c r="B87" s="235" t="s">
        <v>922</v>
      </c>
      <c r="C87" s="236" t="s">
        <v>676</v>
      </c>
      <c r="D87" s="237" t="s">
        <v>492</v>
      </c>
      <c r="E87" s="243">
        <v>1</v>
      </c>
      <c r="F87" s="239">
        <v>9.3000000000000007</v>
      </c>
      <c r="G87" s="243">
        <v>1</v>
      </c>
      <c r="H87" s="239">
        <v>9.3000000000000007</v>
      </c>
      <c r="I87" s="243"/>
      <c r="J87" s="239"/>
      <c r="K87" s="237"/>
      <c r="L87" s="240"/>
      <c r="M87" s="245"/>
      <c r="N87" s="243">
        <v>1</v>
      </c>
      <c r="O87" s="239">
        <v>9.3000000000000007</v>
      </c>
      <c r="P87" s="163"/>
    </row>
    <row r="88" spans="1:16" ht="24">
      <c r="A88" s="283">
        <v>78</v>
      </c>
      <c r="B88" s="236" t="s">
        <v>677</v>
      </c>
      <c r="C88" s="236" t="s">
        <v>678</v>
      </c>
      <c r="D88" s="237" t="s">
        <v>492</v>
      </c>
      <c r="E88" s="243">
        <v>1</v>
      </c>
      <c r="F88" s="239">
        <v>2.8</v>
      </c>
      <c r="G88" s="271"/>
      <c r="H88" s="244"/>
      <c r="I88" s="243"/>
      <c r="J88" s="239"/>
      <c r="K88" s="237"/>
      <c r="L88" s="240"/>
      <c r="M88" s="245"/>
      <c r="N88" s="284"/>
      <c r="O88" s="257"/>
      <c r="P88" s="163"/>
    </row>
    <row r="89" spans="1:16">
      <c r="A89" s="283">
        <v>79</v>
      </c>
      <c r="B89" s="235" t="s">
        <v>923</v>
      </c>
      <c r="C89" s="236" t="s">
        <v>679</v>
      </c>
      <c r="D89" s="237" t="s">
        <v>492</v>
      </c>
      <c r="E89" s="243">
        <v>1</v>
      </c>
      <c r="F89" s="239">
        <v>7.1</v>
      </c>
      <c r="G89" s="243">
        <v>1</v>
      </c>
      <c r="H89" s="239">
        <v>7.1</v>
      </c>
      <c r="I89" s="243"/>
      <c r="J89" s="239"/>
      <c r="K89" s="237"/>
      <c r="L89" s="240"/>
      <c r="M89" s="245"/>
      <c r="N89" s="243">
        <v>1</v>
      </c>
      <c r="O89" s="239">
        <v>7.1</v>
      </c>
      <c r="P89" s="163"/>
    </row>
    <row r="90" spans="1:16">
      <c r="A90" s="283">
        <v>80</v>
      </c>
      <c r="B90" s="235" t="s">
        <v>924</v>
      </c>
      <c r="C90" s="236" t="s">
        <v>680</v>
      </c>
      <c r="D90" s="237" t="s">
        <v>492</v>
      </c>
      <c r="E90" s="243">
        <v>1</v>
      </c>
      <c r="F90" s="239">
        <v>11.6</v>
      </c>
      <c r="G90" s="243">
        <v>1</v>
      </c>
      <c r="H90" s="239">
        <v>11.6</v>
      </c>
      <c r="I90" s="243"/>
      <c r="J90" s="239"/>
      <c r="K90" s="237"/>
      <c r="L90" s="240"/>
      <c r="M90" s="245"/>
      <c r="N90" s="243">
        <v>1</v>
      </c>
      <c r="O90" s="239">
        <v>11.6</v>
      </c>
      <c r="P90" s="163"/>
    </row>
    <row r="91" spans="1:16">
      <c r="A91" s="283">
        <v>81</v>
      </c>
      <c r="B91" s="263" t="s">
        <v>925</v>
      </c>
      <c r="C91" s="264" t="s">
        <v>681</v>
      </c>
      <c r="D91" s="275" t="s">
        <v>492</v>
      </c>
      <c r="E91" s="274">
        <v>1</v>
      </c>
      <c r="F91" s="266">
        <v>15.3</v>
      </c>
      <c r="G91" s="275"/>
      <c r="H91" s="250"/>
      <c r="I91" s="274">
        <v>1</v>
      </c>
      <c r="J91" s="266">
        <v>15.3</v>
      </c>
      <c r="K91" s="275"/>
      <c r="L91" s="250"/>
      <c r="M91" s="278"/>
      <c r="N91" s="287"/>
      <c r="O91" s="276"/>
      <c r="P91" s="163"/>
    </row>
    <row r="92" spans="1:16">
      <c r="A92" s="283">
        <v>82</v>
      </c>
      <c r="B92" s="235" t="s">
        <v>689</v>
      </c>
      <c r="C92" s="236" t="s">
        <v>690</v>
      </c>
      <c r="D92" s="240" t="s">
        <v>492</v>
      </c>
      <c r="E92" s="243">
        <v>1</v>
      </c>
      <c r="F92" s="239">
        <v>2.6</v>
      </c>
      <c r="G92" s="240"/>
      <c r="H92" s="240"/>
      <c r="I92" s="243">
        <v>1</v>
      </c>
      <c r="J92" s="239">
        <v>2.6</v>
      </c>
      <c r="K92" s="275"/>
      <c r="L92" s="250"/>
      <c r="M92" s="278"/>
      <c r="N92" s="287"/>
      <c r="O92" s="276"/>
      <c r="P92" s="163"/>
    </row>
    <row r="93" spans="1:16">
      <c r="A93" s="283">
        <v>83</v>
      </c>
      <c r="B93" s="235" t="s">
        <v>691</v>
      </c>
      <c r="C93" s="236" t="s">
        <v>692</v>
      </c>
      <c r="D93" s="240" t="s">
        <v>492</v>
      </c>
      <c r="E93" s="243">
        <v>1</v>
      </c>
      <c r="F93" s="239">
        <v>3.2</v>
      </c>
      <c r="G93" s="240"/>
      <c r="H93" s="240"/>
      <c r="I93" s="243">
        <v>1</v>
      </c>
      <c r="J93" s="239">
        <v>3.2</v>
      </c>
      <c r="K93" s="275"/>
      <c r="L93" s="250"/>
      <c r="M93" s="278"/>
      <c r="N93" s="287"/>
      <c r="O93" s="276"/>
      <c r="P93" s="163"/>
    </row>
    <row r="94" spans="1:16">
      <c r="A94" s="283">
        <v>84</v>
      </c>
      <c r="B94" s="235" t="s">
        <v>693</v>
      </c>
      <c r="C94" s="236" t="s">
        <v>694</v>
      </c>
      <c r="D94" s="240" t="s">
        <v>492</v>
      </c>
      <c r="E94" s="243">
        <v>1</v>
      </c>
      <c r="F94" s="239">
        <v>11</v>
      </c>
      <c r="G94" s="240"/>
      <c r="H94" s="240"/>
      <c r="I94" s="243">
        <v>1</v>
      </c>
      <c r="J94" s="239">
        <v>11</v>
      </c>
      <c r="K94" s="275"/>
      <c r="L94" s="250"/>
      <c r="M94" s="278"/>
      <c r="N94" s="287"/>
      <c r="O94" s="276"/>
      <c r="P94" s="163"/>
    </row>
    <row r="95" spans="1:16" ht="24">
      <c r="A95" s="283">
        <v>85</v>
      </c>
      <c r="B95" s="277" t="s">
        <v>695</v>
      </c>
      <c r="C95" s="248" t="s">
        <v>696</v>
      </c>
      <c r="D95" s="240" t="s">
        <v>492</v>
      </c>
      <c r="E95" s="243">
        <v>1</v>
      </c>
      <c r="F95" s="249">
        <v>2.7</v>
      </c>
      <c r="G95" s="240"/>
      <c r="H95" s="240"/>
      <c r="I95" s="243">
        <v>1</v>
      </c>
      <c r="J95" s="249">
        <v>2.7</v>
      </c>
      <c r="K95" s="275"/>
      <c r="L95" s="250"/>
      <c r="M95" s="245" t="s">
        <v>583</v>
      </c>
      <c r="N95" s="287"/>
      <c r="O95" s="276"/>
      <c r="P95" s="163"/>
    </row>
    <row r="96" spans="1:16">
      <c r="A96" s="283">
        <v>86</v>
      </c>
      <c r="B96" s="235" t="s">
        <v>697</v>
      </c>
      <c r="C96" s="236" t="s">
        <v>698</v>
      </c>
      <c r="D96" s="240" t="s">
        <v>492</v>
      </c>
      <c r="E96" s="243">
        <v>1</v>
      </c>
      <c r="F96" s="239">
        <v>4.5999999999999996</v>
      </c>
      <c r="G96" s="240"/>
      <c r="H96" s="240"/>
      <c r="I96" s="243">
        <v>1</v>
      </c>
      <c r="J96" s="239">
        <v>4.5999999999999996</v>
      </c>
      <c r="K96" s="275"/>
      <c r="L96" s="250"/>
      <c r="M96" s="278"/>
      <c r="N96" s="287"/>
      <c r="O96" s="276"/>
      <c r="P96" s="163"/>
    </row>
    <row r="97" spans="1:16">
      <c r="A97" s="283">
        <v>87</v>
      </c>
      <c r="B97" s="235" t="s">
        <v>699</v>
      </c>
      <c r="C97" s="236" t="s">
        <v>700</v>
      </c>
      <c r="D97" s="240" t="s">
        <v>492</v>
      </c>
      <c r="E97" s="243">
        <v>1</v>
      </c>
      <c r="F97" s="239">
        <v>2.2000000000000002</v>
      </c>
      <c r="G97" s="240"/>
      <c r="H97" s="240"/>
      <c r="I97" s="243">
        <v>1</v>
      </c>
      <c r="J97" s="239">
        <v>2.2000000000000002</v>
      </c>
      <c r="K97" s="275"/>
      <c r="L97" s="250"/>
      <c r="M97" s="278"/>
      <c r="N97" s="287"/>
      <c r="O97" s="276"/>
      <c r="P97" s="163"/>
    </row>
    <row r="98" spans="1:16" ht="34.5" customHeight="1">
      <c r="A98" s="283">
        <v>88</v>
      </c>
      <c r="B98" s="235" t="s">
        <v>701</v>
      </c>
      <c r="C98" s="236" t="s">
        <v>702</v>
      </c>
      <c r="D98" s="240" t="s">
        <v>492</v>
      </c>
      <c r="E98" s="243">
        <v>1</v>
      </c>
      <c r="F98" s="239">
        <v>8.1</v>
      </c>
      <c r="G98" s="240"/>
      <c r="H98" s="240"/>
      <c r="I98" s="243">
        <v>1</v>
      </c>
      <c r="J98" s="239">
        <v>8.1</v>
      </c>
      <c r="K98" s="275"/>
      <c r="L98" s="250"/>
      <c r="M98" s="278" t="s">
        <v>703</v>
      </c>
      <c r="N98" s="287"/>
      <c r="O98" s="276"/>
      <c r="P98" s="163"/>
    </row>
    <row r="99" spans="1:16">
      <c r="A99" s="283">
        <v>89</v>
      </c>
      <c r="B99" s="235" t="s">
        <v>704</v>
      </c>
      <c r="C99" s="236" t="s">
        <v>705</v>
      </c>
      <c r="D99" s="240" t="s">
        <v>492</v>
      </c>
      <c r="E99" s="243">
        <v>1</v>
      </c>
      <c r="F99" s="239">
        <v>3.7</v>
      </c>
      <c r="G99" s="240"/>
      <c r="H99" s="240"/>
      <c r="I99" s="243">
        <v>1</v>
      </c>
      <c r="J99" s="239">
        <v>3.7</v>
      </c>
      <c r="K99" s="240"/>
      <c r="L99" s="240"/>
      <c r="M99" s="245"/>
      <c r="N99" s="284"/>
      <c r="O99" s="257"/>
      <c r="P99" s="163"/>
    </row>
    <row r="100" spans="1:16">
      <c r="A100" s="283">
        <v>90</v>
      </c>
      <c r="B100" s="235" t="s">
        <v>706</v>
      </c>
      <c r="C100" s="236" t="s">
        <v>707</v>
      </c>
      <c r="D100" s="240" t="s">
        <v>492</v>
      </c>
      <c r="E100" s="243">
        <v>1</v>
      </c>
      <c r="F100" s="239">
        <v>18.5</v>
      </c>
      <c r="G100" s="243">
        <v>1</v>
      </c>
      <c r="H100" s="239">
        <v>18.5</v>
      </c>
      <c r="I100" s="243"/>
      <c r="J100" s="239"/>
      <c r="K100" s="240"/>
      <c r="L100" s="240"/>
      <c r="M100" s="245"/>
      <c r="N100" s="243">
        <v>1</v>
      </c>
      <c r="O100" s="239">
        <v>18.5</v>
      </c>
      <c r="P100" s="163"/>
    </row>
    <row r="101" spans="1:16">
      <c r="A101" s="283">
        <v>91</v>
      </c>
      <c r="B101" s="236" t="s">
        <v>708</v>
      </c>
      <c r="C101" s="236" t="s">
        <v>709</v>
      </c>
      <c r="D101" s="240" t="s">
        <v>492</v>
      </c>
      <c r="E101" s="243">
        <v>1</v>
      </c>
      <c r="F101" s="239">
        <v>16.899999999999999</v>
      </c>
      <c r="G101" s="243">
        <v>1</v>
      </c>
      <c r="H101" s="239">
        <v>16.899999999999999</v>
      </c>
      <c r="I101" s="243"/>
      <c r="J101" s="239"/>
      <c r="K101" s="240"/>
      <c r="L101" s="240"/>
      <c r="M101" s="245"/>
      <c r="N101" s="243">
        <v>1</v>
      </c>
      <c r="O101" s="239">
        <v>16.899999999999999</v>
      </c>
      <c r="P101" s="163"/>
    </row>
    <row r="102" spans="1:16">
      <c r="A102" s="283">
        <v>92</v>
      </c>
      <c r="B102" s="235" t="s">
        <v>710</v>
      </c>
      <c r="C102" s="236" t="s">
        <v>711</v>
      </c>
      <c r="D102" s="240" t="s">
        <v>492</v>
      </c>
      <c r="E102" s="243">
        <v>1</v>
      </c>
      <c r="F102" s="239">
        <v>5</v>
      </c>
      <c r="G102" s="243">
        <v>1</v>
      </c>
      <c r="H102" s="239">
        <v>5</v>
      </c>
      <c r="I102" s="243"/>
      <c r="J102" s="239"/>
      <c r="K102" s="240"/>
      <c r="L102" s="240"/>
      <c r="M102" s="245"/>
      <c r="N102" s="243">
        <v>1</v>
      </c>
      <c r="O102" s="239">
        <v>5</v>
      </c>
      <c r="P102" s="163"/>
    </row>
    <row r="103" spans="1:16">
      <c r="A103" s="283">
        <v>93</v>
      </c>
      <c r="B103" s="235" t="s">
        <v>712</v>
      </c>
      <c r="C103" s="236" t="s">
        <v>713</v>
      </c>
      <c r="D103" s="240" t="s">
        <v>492</v>
      </c>
      <c r="E103" s="243">
        <v>1</v>
      </c>
      <c r="F103" s="239">
        <v>3.2</v>
      </c>
      <c r="G103" s="240"/>
      <c r="H103" s="240"/>
      <c r="I103" s="243">
        <v>1</v>
      </c>
      <c r="J103" s="239">
        <v>3.2</v>
      </c>
      <c r="K103" s="240"/>
      <c r="L103" s="240"/>
      <c r="M103" s="245"/>
      <c r="N103" s="284"/>
      <c r="O103" s="257"/>
      <c r="P103" s="163"/>
    </row>
    <row r="104" spans="1:16">
      <c r="A104" s="283">
        <v>94</v>
      </c>
      <c r="B104" s="235" t="s">
        <v>714</v>
      </c>
      <c r="C104" s="236" t="s">
        <v>715</v>
      </c>
      <c r="D104" s="240" t="s">
        <v>492</v>
      </c>
      <c r="E104" s="243">
        <v>1</v>
      </c>
      <c r="F104" s="239">
        <v>14.2</v>
      </c>
      <c r="G104" s="240"/>
      <c r="H104" s="240"/>
      <c r="I104" s="243">
        <v>1</v>
      </c>
      <c r="J104" s="239">
        <v>14.2</v>
      </c>
      <c r="K104" s="240"/>
      <c r="L104" s="240"/>
      <c r="M104" s="245"/>
      <c r="N104" s="284"/>
      <c r="O104" s="257"/>
      <c r="P104" s="163"/>
    </row>
    <row r="105" spans="1:16" ht="24">
      <c r="A105" s="283">
        <v>95</v>
      </c>
      <c r="B105" s="279" t="s">
        <v>716</v>
      </c>
      <c r="C105" s="248" t="s">
        <v>603</v>
      </c>
      <c r="D105" s="240" t="s">
        <v>492</v>
      </c>
      <c r="E105" s="243">
        <v>1</v>
      </c>
      <c r="F105" s="249">
        <v>12.7</v>
      </c>
      <c r="G105" s="240"/>
      <c r="H105" s="240"/>
      <c r="I105" s="243">
        <v>1</v>
      </c>
      <c r="J105" s="249">
        <v>12.7</v>
      </c>
      <c r="K105" s="240"/>
      <c r="L105" s="240"/>
      <c r="M105" s="245" t="s">
        <v>583</v>
      </c>
      <c r="N105" s="284"/>
      <c r="O105" s="257"/>
      <c r="P105" s="163"/>
    </row>
    <row r="106" spans="1:16">
      <c r="A106" s="283">
        <v>96</v>
      </c>
      <c r="B106" s="235" t="s">
        <v>717</v>
      </c>
      <c r="C106" s="236" t="s">
        <v>718</v>
      </c>
      <c r="D106" s="240" t="s">
        <v>492</v>
      </c>
      <c r="E106" s="243">
        <v>1</v>
      </c>
      <c r="F106" s="239">
        <v>6.6</v>
      </c>
      <c r="G106" s="240"/>
      <c r="H106" s="240"/>
      <c r="I106" s="243">
        <v>1</v>
      </c>
      <c r="J106" s="239">
        <v>6.6</v>
      </c>
      <c r="K106" s="240"/>
      <c r="L106" s="240"/>
      <c r="M106" s="245"/>
      <c r="N106" s="284"/>
      <c r="O106" s="257"/>
      <c r="P106" s="163"/>
    </row>
    <row r="107" spans="1:16">
      <c r="A107" s="283">
        <v>97</v>
      </c>
      <c r="B107" s="235" t="s">
        <v>719</v>
      </c>
      <c r="C107" s="236" t="s">
        <v>720</v>
      </c>
      <c r="D107" s="240" t="s">
        <v>492</v>
      </c>
      <c r="E107" s="243">
        <v>1</v>
      </c>
      <c r="F107" s="239">
        <v>6.9</v>
      </c>
      <c r="G107" s="240"/>
      <c r="H107" s="240"/>
      <c r="I107" s="243">
        <v>1</v>
      </c>
      <c r="J107" s="239">
        <v>6.9</v>
      </c>
      <c r="K107" s="240"/>
      <c r="L107" s="240"/>
      <c r="M107" s="245"/>
      <c r="N107" s="284"/>
      <c r="O107" s="257"/>
      <c r="P107" s="163"/>
    </row>
    <row r="108" spans="1:16">
      <c r="A108" s="283">
        <v>98</v>
      </c>
      <c r="B108" s="235" t="s">
        <v>721</v>
      </c>
      <c r="C108" s="236" t="s">
        <v>722</v>
      </c>
      <c r="D108" s="240" t="s">
        <v>492</v>
      </c>
      <c r="E108" s="243">
        <v>1</v>
      </c>
      <c r="F108" s="239">
        <v>10.4</v>
      </c>
      <c r="G108" s="240"/>
      <c r="H108" s="240"/>
      <c r="I108" s="243">
        <v>1</v>
      </c>
      <c r="J108" s="239">
        <v>10.4</v>
      </c>
      <c r="K108" s="240"/>
      <c r="L108" s="240"/>
      <c r="M108" s="245"/>
      <c r="N108" s="284"/>
      <c r="O108" s="257"/>
      <c r="P108" s="163"/>
    </row>
    <row r="109" spans="1:16">
      <c r="A109" s="283">
        <v>99</v>
      </c>
      <c r="B109" s="235" t="s">
        <v>723</v>
      </c>
      <c r="C109" s="236" t="s">
        <v>724</v>
      </c>
      <c r="D109" s="240" t="s">
        <v>492</v>
      </c>
      <c r="E109" s="243">
        <v>1</v>
      </c>
      <c r="F109" s="239">
        <v>14.5</v>
      </c>
      <c r="G109" s="240"/>
      <c r="H109" s="240"/>
      <c r="I109" s="243">
        <v>1</v>
      </c>
      <c r="J109" s="239">
        <v>14.5</v>
      </c>
      <c r="K109" s="240"/>
      <c r="L109" s="240"/>
      <c r="M109" s="245"/>
      <c r="N109" s="284"/>
      <c r="O109" s="257"/>
      <c r="P109" s="163"/>
    </row>
    <row r="110" spans="1:16">
      <c r="A110" s="283">
        <v>100</v>
      </c>
      <c r="B110" s="235" t="s">
        <v>725</v>
      </c>
      <c r="C110" s="236" t="s">
        <v>726</v>
      </c>
      <c r="D110" s="240" t="s">
        <v>492</v>
      </c>
      <c r="E110" s="243">
        <v>1</v>
      </c>
      <c r="F110" s="239">
        <v>5.7</v>
      </c>
      <c r="G110" s="240"/>
      <c r="H110" s="240"/>
      <c r="I110" s="243">
        <v>1</v>
      </c>
      <c r="J110" s="239">
        <v>5.7</v>
      </c>
      <c r="K110" s="240"/>
      <c r="L110" s="240"/>
      <c r="M110" s="245"/>
      <c r="N110" s="284"/>
      <c r="O110" s="257"/>
      <c r="P110" s="163"/>
    </row>
    <row r="111" spans="1:16">
      <c r="A111" s="283">
        <v>101</v>
      </c>
      <c r="B111" s="235" t="s">
        <v>727</v>
      </c>
      <c r="C111" s="236" t="s">
        <v>728</v>
      </c>
      <c r="D111" s="240" t="s">
        <v>492</v>
      </c>
      <c r="E111" s="243">
        <v>1</v>
      </c>
      <c r="F111" s="239">
        <v>7</v>
      </c>
      <c r="G111" s="240"/>
      <c r="H111" s="240"/>
      <c r="I111" s="243">
        <v>1</v>
      </c>
      <c r="J111" s="239">
        <v>7</v>
      </c>
      <c r="K111" s="240"/>
      <c r="L111" s="240"/>
      <c r="M111" s="245"/>
      <c r="N111" s="284"/>
      <c r="O111" s="257"/>
      <c r="P111" s="163"/>
    </row>
    <row r="112" spans="1:16">
      <c r="A112" s="283">
        <v>102</v>
      </c>
      <c r="B112" s="235" t="s">
        <v>729</v>
      </c>
      <c r="C112" s="236" t="s">
        <v>730</v>
      </c>
      <c r="D112" s="240" t="s">
        <v>492</v>
      </c>
      <c r="E112" s="243">
        <v>1</v>
      </c>
      <c r="F112" s="239">
        <v>6.9</v>
      </c>
      <c r="G112" s="240"/>
      <c r="H112" s="240"/>
      <c r="I112" s="243">
        <v>1</v>
      </c>
      <c r="J112" s="239">
        <v>6.9</v>
      </c>
      <c r="K112" s="240"/>
      <c r="L112" s="240"/>
      <c r="M112" s="245"/>
      <c r="N112" s="284"/>
      <c r="O112" s="257"/>
      <c r="P112" s="163"/>
    </row>
    <row r="113" spans="1:16">
      <c r="A113" s="283">
        <v>103</v>
      </c>
      <c r="B113" s="235" t="s">
        <v>731</v>
      </c>
      <c r="C113" s="236" t="s">
        <v>732</v>
      </c>
      <c r="D113" s="240" t="s">
        <v>492</v>
      </c>
      <c r="E113" s="243">
        <v>1</v>
      </c>
      <c r="F113" s="239">
        <v>12.5</v>
      </c>
      <c r="G113" s="240"/>
      <c r="H113" s="240"/>
      <c r="I113" s="243">
        <v>1</v>
      </c>
      <c r="J113" s="239">
        <v>12.5</v>
      </c>
      <c r="K113" s="240"/>
      <c r="L113" s="240"/>
      <c r="M113" s="245"/>
      <c r="N113" s="284"/>
      <c r="O113" s="257"/>
      <c r="P113" s="163"/>
    </row>
    <row r="114" spans="1:16" ht="36">
      <c r="A114" s="283">
        <v>104</v>
      </c>
      <c r="B114" s="277" t="s">
        <v>733</v>
      </c>
      <c r="C114" s="248" t="s">
        <v>734</v>
      </c>
      <c r="D114" s="240" t="s">
        <v>492</v>
      </c>
      <c r="E114" s="243">
        <v>1</v>
      </c>
      <c r="F114" s="249">
        <v>53.6</v>
      </c>
      <c r="G114" s="240"/>
      <c r="H114" s="240"/>
      <c r="I114" s="243"/>
      <c r="J114" s="249"/>
      <c r="K114" s="240"/>
      <c r="L114" s="240"/>
      <c r="M114" s="248" t="s">
        <v>735</v>
      </c>
      <c r="N114" s="284"/>
      <c r="O114" s="257"/>
      <c r="P114" s="163"/>
    </row>
    <row r="115" spans="1:16" ht="36">
      <c r="A115" s="283">
        <v>105</v>
      </c>
      <c r="B115" s="277" t="s">
        <v>736</v>
      </c>
      <c r="C115" s="248" t="s">
        <v>737</v>
      </c>
      <c r="D115" s="240" t="s">
        <v>492</v>
      </c>
      <c r="E115" s="243">
        <v>1</v>
      </c>
      <c r="F115" s="249">
        <v>2</v>
      </c>
      <c r="G115" s="240"/>
      <c r="H115" s="240"/>
      <c r="I115" s="243"/>
      <c r="J115" s="249"/>
      <c r="K115" s="240"/>
      <c r="L115" s="240"/>
      <c r="M115" s="248" t="s">
        <v>735</v>
      </c>
      <c r="N115" s="284"/>
      <c r="O115" s="257"/>
      <c r="P115" s="163"/>
    </row>
    <row r="116" spans="1:16">
      <c r="A116" s="283">
        <v>106</v>
      </c>
      <c r="B116" s="277" t="s">
        <v>738</v>
      </c>
      <c r="C116" s="248" t="s">
        <v>739</v>
      </c>
      <c r="D116" s="240" t="s">
        <v>492</v>
      </c>
      <c r="E116" s="243">
        <v>1</v>
      </c>
      <c r="F116" s="249">
        <v>2.2000000000000002</v>
      </c>
      <c r="G116" s="240"/>
      <c r="H116" s="240"/>
      <c r="I116" s="243">
        <v>1</v>
      </c>
      <c r="J116" s="249">
        <v>2.2000000000000002</v>
      </c>
      <c r="K116" s="240"/>
      <c r="L116" s="240"/>
      <c r="M116" s="245"/>
      <c r="N116" s="284"/>
      <c r="O116" s="257"/>
      <c r="P116" s="163"/>
    </row>
    <row r="117" spans="1:16">
      <c r="A117" s="283">
        <v>107</v>
      </c>
      <c r="B117" s="248" t="s">
        <v>740</v>
      </c>
      <c r="C117" s="248" t="s">
        <v>741</v>
      </c>
      <c r="D117" s="240" t="s">
        <v>492</v>
      </c>
      <c r="E117" s="243">
        <v>1</v>
      </c>
      <c r="F117" s="249">
        <v>4.2</v>
      </c>
      <c r="G117" s="240"/>
      <c r="H117" s="240"/>
      <c r="I117" s="243">
        <v>1</v>
      </c>
      <c r="J117" s="249">
        <v>4.2</v>
      </c>
      <c r="K117" s="240"/>
      <c r="L117" s="240"/>
      <c r="M117" s="245"/>
      <c r="N117" s="284"/>
      <c r="O117" s="257"/>
      <c r="P117" s="163"/>
    </row>
    <row r="118" spans="1:16">
      <c r="A118" s="283">
        <v>108</v>
      </c>
      <c r="B118" s="235" t="s">
        <v>742</v>
      </c>
      <c r="C118" s="236" t="s">
        <v>743</v>
      </c>
      <c r="D118" s="240" t="s">
        <v>492</v>
      </c>
      <c r="E118" s="243">
        <v>1</v>
      </c>
      <c r="F118" s="239">
        <v>6.3</v>
      </c>
      <c r="G118" s="240"/>
      <c r="H118" s="240"/>
      <c r="I118" s="243">
        <v>1</v>
      </c>
      <c r="J118" s="239">
        <v>6.3</v>
      </c>
      <c r="K118" s="240"/>
      <c r="L118" s="240"/>
      <c r="M118" s="245"/>
      <c r="N118" s="284"/>
      <c r="O118" s="257"/>
      <c r="P118" s="163"/>
    </row>
    <row r="119" spans="1:16">
      <c r="A119" s="283">
        <v>109</v>
      </c>
      <c r="B119" s="235" t="s">
        <v>744</v>
      </c>
      <c r="C119" s="236" t="s">
        <v>745</v>
      </c>
      <c r="D119" s="240" t="s">
        <v>492</v>
      </c>
      <c r="E119" s="243">
        <v>1</v>
      </c>
      <c r="F119" s="239">
        <v>4.5</v>
      </c>
      <c r="G119" s="240"/>
      <c r="H119" s="240"/>
      <c r="I119" s="243">
        <v>1</v>
      </c>
      <c r="J119" s="239">
        <v>4.5</v>
      </c>
      <c r="K119" s="240"/>
      <c r="L119" s="240"/>
      <c r="M119" s="245"/>
      <c r="N119" s="284"/>
      <c r="O119" s="257"/>
      <c r="P119" s="163"/>
    </row>
    <row r="120" spans="1:16">
      <c r="A120" s="283">
        <v>110</v>
      </c>
      <c r="B120" s="235" t="s">
        <v>746</v>
      </c>
      <c r="C120" s="236" t="s">
        <v>747</v>
      </c>
      <c r="D120" s="240" t="s">
        <v>492</v>
      </c>
      <c r="E120" s="243">
        <v>1</v>
      </c>
      <c r="F120" s="239">
        <v>5.6</v>
      </c>
      <c r="G120" s="240"/>
      <c r="H120" s="240"/>
      <c r="I120" s="243">
        <v>1</v>
      </c>
      <c r="J120" s="239">
        <v>5.6</v>
      </c>
      <c r="K120" s="240"/>
      <c r="L120" s="240"/>
      <c r="M120" s="245"/>
      <c r="N120" s="284"/>
      <c r="O120" s="257"/>
      <c r="P120" s="163"/>
    </row>
    <row r="121" spans="1:16">
      <c r="A121" s="283">
        <v>111</v>
      </c>
      <c r="B121" s="235" t="s">
        <v>748</v>
      </c>
      <c r="C121" s="236" t="s">
        <v>749</v>
      </c>
      <c r="D121" s="240" t="s">
        <v>492</v>
      </c>
      <c r="E121" s="243">
        <v>1</v>
      </c>
      <c r="F121" s="239">
        <v>4.5999999999999996</v>
      </c>
      <c r="G121" s="240"/>
      <c r="H121" s="240"/>
      <c r="I121" s="243">
        <v>1</v>
      </c>
      <c r="J121" s="239">
        <v>4.5999999999999996</v>
      </c>
      <c r="K121" s="240"/>
      <c r="L121" s="240"/>
      <c r="M121" s="245"/>
      <c r="N121" s="284"/>
      <c r="O121" s="257"/>
      <c r="P121" s="163"/>
    </row>
    <row r="122" spans="1:16">
      <c r="A122" s="283">
        <v>112</v>
      </c>
      <c r="B122" s="235" t="s">
        <v>750</v>
      </c>
      <c r="C122" s="236" t="s">
        <v>751</v>
      </c>
      <c r="D122" s="240" t="s">
        <v>492</v>
      </c>
      <c r="E122" s="243">
        <v>1</v>
      </c>
      <c r="F122" s="239">
        <v>5.5</v>
      </c>
      <c r="G122" s="240"/>
      <c r="H122" s="240"/>
      <c r="I122" s="243">
        <v>1</v>
      </c>
      <c r="J122" s="239">
        <v>5.5</v>
      </c>
      <c r="K122" s="240"/>
      <c r="L122" s="240"/>
      <c r="M122" s="245"/>
      <c r="N122" s="284"/>
      <c r="O122" s="257"/>
      <c r="P122" s="163"/>
    </row>
    <row r="123" spans="1:16">
      <c r="A123" s="283">
        <v>113</v>
      </c>
      <c r="B123" s="235" t="s">
        <v>752</v>
      </c>
      <c r="C123" s="236" t="s">
        <v>753</v>
      </c>
      <c r="D123" s="240" t="s">
        <v>492</v>
      </c>
      <c r="E123" s="243">
        <v>1</v>
      </c>
      <c r="F123" s="239">
        <v>5.5</v>
      </c>
      <c r="G123" s="240"/>
      <c r="H123" s="240"/>
      <c r="I123" s="243">
        <v>1</v>
      </c>
      <c r="J123" s="239">
        <v>5.5</v>
      </c>
      <c r="K123" s="240"/>
      <c r="L123" s="240"/>
      <c r="M123" s="245"/>
      <c r="N123" s="284"/>
      <c r="O123" s="257"/>
      <c r="P123" s="163"/>
    </row>
    <row r="124" spans="1:16">
      <c r="A124" s="283">
        <v>114</v>
      </c>
      <c r="B124" s="235" t="s">
        <v>754</v>
      </c>
      <c r="C124" s="236" t="s">
        <v>755</v>
      </c>
      <c r="D124" s="240" t="s">
        <v>492</v>
      </c>
      <c r="E124" s="243">
        <v>1</v>
      </c>
      <c r="F124" s="239">
        <v>4.2</v>
      </c>
      <c r="G124" s="240"/>
      <c r="H124" s="240"/>
      <c r="I124" s="243">
        <v>1</v>
      </c>
      <c r="J124" s="239">
        <v>4.2</v>
      </c>
      <c r="K124" s="240"/>
      <c r="L124" s="240"/>
      <c r="M124" s="245"/>
      <c r="N124" s="284"/>
      <c r="O124" s="257"/>
      <c r="P124" s="163"/>
    </row>
    <row r="125" spans="1:16">
      <c r="A125" s="283">
        <v>115</v>
      </c>
      <c r="B125" s="235" t="s">
        <v>756</v>
      </c>
      <c r="C125" s="236" t="s">
        <v>757</v>
      </c>
      <c r="D125" s="240" t="s">
        <v>492</v>
      </c>
      <c r="E125" s="243">
        <v>1</v>
      </c>
      <c r="F125" s="239">
        <v>4.5999999999999996</v>
      </c>
      <c r="G125" s="240"/>
      <c r="H125" s="240"/>
      <c r="I125" s="243">
        <v>1</v>
      </c>
      <c r="J125" s="239">
        <v>4.5999999999999996</v>
      </c>
      <c r="K125" s="240"/>
      <c r="L125" s="240"/>
      <c r="M125" s="245"/>
      <c r="N125" s="284"/>
      <c r="O125" s="257"/>
      <c r="P125" s="163"/>
    </row>
    <row r="126" spans="1:16">
      <c r="A126" s="283">
        <v>116</v>
      </c>
      <c r="B126" s="235" t="s">
        <v>758</v>
      </c>
      <c r="C126" s="236" t="s">
        <v>759</v>
      </c>
      <c r="D126" s="240" t="s">
        <v>492</v>
      </c>
      <c r="E126" s="243">
        <v>1</v>
      </c>
      <c r="F126" s="239">
        <v>6</v>
      </c>
      <c r="G126" s="240"/>
      <c r="H126" s="240"/>
      <c r="I126" s="243">
        <v>1</v>
      </c>
      <c r="J126" s="239">
        <v>6</v>
      </c>
      <c r="K126" s="240"/>
      <c r="L126" s="240"/>
      <c r="M126" s="245"/>
      <c r="N126" s="284"/>
      <c r="O126" s="257"/>
      <c r="P126" s="163"/>
    </row>
    <row r="127" spans="1:16">
      <c r="A127" s="283">
        <v>117</v>
      </c>
      <c r="B127" s="235" t="s">
        <v>760</v>
      </c>
      <c r="C127" s="236" t="s">
        <v>617</v>
      </c>
      <c r="D127" s="240" t="s">
        <v>492</v>
      </c>
      <c r="E127" s="243">
        <v>1</v>
      </c>
      <c r="F127" s="239">
        <v>11.9</v>
      </c>
      <c r="G127" s="240"/>
      <c r="H127" s="240"/>
      <c r="I127" s="243">
        <v>1</v>
      </c>
      <c r="J127" s="239">
        <v>11.9</v>
      </c>
      <c r="K127" s="240"/>
      <c r="L127" s="240"/>
      <c r="M127" s="245"/>
      <c r="N127" s="284"/>
      <c r="O127" s="257"/>
      <c r="P127" s="163"/>
    </row>
    <row r="128" spans="1:16">
      <c r="A128" s="283">
        <v>118</v>
      </c>
      <c r="B128" s="235" t="s">
        <v>761</v>
      </c>
      <c r="C128" s="236" t="s">
        <v>762</v>
      </c>
      <c r="D128" s="240" t="s">
        <v>492</v>
      </c>
      <c r="E128" s="243">
        <v>1</v>
      </c>
      <c r="F128" s="239">
        <v>5.2</v>
      </c>
      <c r="G128" s="240"/>
      <c r="H128" s="240"/>
      <c r="I128" s="243">
        <v>1</v>
      </c>
      <c r="J128" s="239">
        <v>5.2</v>
      </c>
      <c r="K128" s="240"/>
      <c r="L128" s="240"/>
      <c r="M128" s="245"/>
      <c r="N128" s="284"/>
      <c r="O128" s="257"/>
      <c r="P128" s="163"/>
    </row>
    <row r="129" spans="1:16">
      <c r="A129" s="283">
        <v>119</v>
      </c>
      <c r="B129" s="235" t="s">
        <v>763</v>
      </c>
      <c r="C129" s="236" t="s">
        <v>764</v>
      </c>
      <c r="D129" s="240" t="s">
        <v>492</v>
      </c>
      <c r="E129" s="243">
        <v>1</v>
      </c>
      <c r="F129" s="239">
        <v>4.2</v>
      </c>
      <c r="G129" s="240"/>
      <c r="H129" s="240"/>
      <c r="I129" s="243">
        <v>1</v>
      </c>
      <c r="J129" s="239">
        <v>4.2</v>
      </c>
      <c r="K129" s="240"/>
      <c r="L129" s="240"/>
      <c r="M129" s="245"/>
      <c r="N129" s="284"/>
      <c r="O129" s="257"/>
      <c r="P129" s="163"/>
    </row>
    <row r="130" spans="1:16">
      <c r="A130" s="283">
        <v>120</v>
      </c>
      <c r="B130" s="235" t="s">
        <v>765</v>
      </c>
      <c r="C130" s="236" t="s">
        <v>766</v>
      </c>
      <c r="D130" s="240" t="s">
        <v>492</v>
      </c>
      <c r="E130" s="243">
        <v>1</v>
      </c>
      <c r="F130" s="239">
        <v>7.3</v>
      </c>
      <c r="G130" s="240"/>
      <c r="H130" s="240"/>
      <c r="I130" s="243">
        <v>1</v>
      </c>
      <c r="J130" s="239">
        <v>7.3</v>
      </c>
      <c r="K130" s="240"/>
      <c r="L130" s="240"/>
      <c r="M130" s="245"/>
      <c r="N130" s="284"/>
      <c r="O130" s="257"/>
      <c r="P130" s="163"/>
    </row>
    <row r="131" spans="1:16">
      <c r="A131" s="283">
        <v>121</v>
      </c>
      <c r="B131" s="235" t="s">
        <v>767</v>
      </c>
      <c r="C131" s="236" t="s">
        <v>768</v>
      </c>
      <c r="D131" s="240" t="s">
        <v>492</v>
      </c>
      <c r="E131" s="243">
        <v>1</v>
      </c>
      <c r="F131" s="239">
        <v>10.9</v>
      </c>
      <c r="G131" s="240"/>
      <c r="H131" s="240"/>
      <c r="I131" s="243">
        <v>1</v>
      </c>
      <c r="J131" s="239">
        <v>10.9</v>
      </c>
      <c r="K131" s="240"/>
      <c r="L131" s="240"/>
      <c r="M131" s="245"/>
      <c r="N131" s="284"/>
      <c r="O131" s="257"/>
      <c r="P131" s="163"/>
    </row>
    <row r="132" spans="1:16">
      <c r="A132" s="283">
        <v>122</v>
      </c>
      <c r="B132" s="235" t="s">
        <v>769</v>
      </c>
      <c r="C132" s="248" t="s">
        <v>770</v>
      </c>
      <c r="D132" s="240" t="s">
        <v>492</v>
      </c>
      <c r="E132" s="243">
        <v>1</v>
      </c>
      <c r="F132" s="249">
        <v>2.6</v>
      </c>
      <c r="G132" s="240"/>
      <c r="H132" s="240"/>
      <c r="I132" s="243">
        <v>1</v>
      </c>
      <c r="J132" s="249">
        <v>2.6</v>
      </c>
      <c r="K132" s="240"/>
      <c r="L132" s="240"/>
      <c r="M132" s="245"/>
      <c r="N132" s="284"/>
      <c r="O132" s="257"/>
      <c r="P132" s="163"/>
    </row>
    <row r="133" spans="1:16">
      <c r="A133" s="283">
        <v>123</v>
      </c>
      <c r="B133" s="235" t="s">
        <v>771</v>
      </c>
      <c r="C133" s="236" t="s">
        <v>772</v>
      </c>
      <c r="D133" s="240" t="s">
        <v>492</v>
      </c>
      <c r="E133" s="243">
        <v>1</v>
      </c>
      <c r="F133" s="239">
        <v>2.9</v>
      </c>
      <c r="G133" s="240"/>
      <c r="H133" s="240"/>
      <c r="I133" s="243">
        <v>1</v>
      </c>
      <c r="J133" s="239">
        <v>2.9</v>
      </c>
      <c r="K133" s="240"/>
      <c r="L133" s="240"/>
      <c r="M133" s="245"/>
      <c r="N133" s="284"/>
      <c r="O133" s="257"/>
      <c r="P133" s="163"/>
    </row>
    <row r="134" spans="1:16">
      <c r="A134" s="283">
        <v>124</v>
      </c>
      <c r="B134" s="235" t="s">
        <v>773</v>
      </c>
      <c r="C134" s="236" t="s">
        <v>774</v>
      </c>
      <c r="D134" s="240" t="s">
        <v>492</v>
      </c>
      <c r="E134" s="243">
        <v>1</v>
      </c>
      <c r="F134" s="239">
        <v>3.8</v>
      </c>
      <c r="G134" s="240"/>
      <c r="H134" s="240"/>
      <c r="I134" s="243">
        <v>1</v>
      </c>
      <c r="J134" s="239">
        <v>3.8</v>
      </c>
      <c r="K134" s="240"/>
      <c r="L134" s="240"/>
      <c r="M134" s="245"/>
      <c r="N134" s="284"/>
      <c r="O134" s="257"/>
      <c r="P134" s="163"/>
    </row>
    <row r="135" spans="1:16">
      <c r="A135" s="283">
        <v>125</v>
      </c>
      <c r="B135" s="235" t="s">
        <v>775</v>
      </c>
      <c r="C135" s="236" t="s">
        <v>776</v>
      </c>
      <c r="D135" s="240" t="s">
        <v>492</v>
      </c>
      <c r="E135" s="243">
        <v>1</v>
      </c>
      <c r="F135" s="239">
        <v>12.6</v>
      </c>
      <c r="G135" s="240"/>
      <c r="H135" s="240"/>
      <c r="I135" s="243">
        <v>1</v>
      </c>
      <c r="J135" s="239">
        <v>12.6</v>
      </c>
      <c r="K135" s="240"/>
      <c r="L135" s="240"/>
      <c r="M135" s="245"/>
      <c r="N135" s="284"/>
      <c r="O135" s="257"/>
      <c r="P135" s="163"/>
    </row>
    <row r="136" spans="1:16">
      <c r="A136" s="283">
        <v>126</v>
      </c>
      <c r="B136" s="235" t="s">
        <v>777</v>
      </c>
      <c r="C136" s="236" t="s">
        <v>778</v>
      </c>
      <c r="D136" s="240" t="s">
        <v>492</v>
      </c>
      <c r="E136" s="243">
        <v>1</v>
      </c>
      <c r="F136" s="239">
        <v>7.9</v>
      </c>
      <c r="G136" s="240"/>
      <c r="H136" s="240"/>
      <c r="I136" s="243">
        <v>1</v>
      </c>
      <c r="J136" s="239">
        <v>7.9</v>
      </c>
      <c r="K136" s="240"/>
      <c r="L136" s="240"/>
      <c r="M136" s="245"/>
      <c r="N136" s="284"/>
      <c r="O136" s="257"/>
      <c r="P136" s="163"/>
    </row>
    <row r="137" spans="1:16">
      <c r="A137" s="283">
        <v>127</v>
      </c>
      <c r="B137" s="235" t="s">
        <v>779</v>
      </c>
      <c r="C137" s="248" t="s">
        <v>780</v>
      </c>
      <c r="D137" s="240" t="s">
        <v>492</v>
      </c>
      <c r="E137" s="243">
        <v>1</v>
      </c>
      <c r="F137" s="249">
        <v>5.2</v>
      </c>
      <c r="G137" s="240"/>
      <c r="H137" s="240"/>
      <c r="I137" s="243">
        <v>1</v>
      </c>
      <c r="J137" s="249">
        <v>5.2</v>
      </c>
      <c r="K137" s="240"/>
      <c r="L137" s="240"/>
      <c r="M137" s="245"/>
      <c r="N137" s="284"/>
      <c r="O137" s="257"/>
      <c r="P137" s="163"/>
    </row>
    <row r="138" spans="1:16">
      <c r="A138" s="283">
        <v>128</v>
      </c>
      <c r="B138" s="235" t="s">
        <v>781</v>
      </c>
      <c r="C138" s="236" t="s">
        <v>782</v>
      </c>
      <c r="D138" s="240" t="s">
        <v>492</v>
      </c>
      <c r="E138" s="243">
        <v>1</v>
      </c>
      <c r="F138" s="239">
        <v>4.8</v>
      </c>
      <c r="G138" s="240"/>
      <c r="H138" s="240"/>
      <c r="I138" s="243">
        <v>1</v>
      </c>
      <c r="J138" s="239">
        <v>4.8</v>
      </c>
      <c r="K138" s="240"/>
      <c r="L138" s="240"/>
      <c r="M138" s="245"/>
      <c r="N138" s="284"/>
      <c r="O138" s="257"/>
      <c r="P138" s="163"/>
    </row>
    <row r="139" spans="1:16">
      <c r="A139" s="283">
        <v>129</v>
      </c>
      <c r="B139" s="235" t="s">
        <v>783</v>
      </c>
      <c r="C139" s="236" t="s">
        <v>784</v>
      </c>
      <c r="D139" s="240" t="s">
        <v>492</v>
      </c>
      <c r="E139" s="243">
        <v>1</v>
      </c>
      <c r="F139" s="239">
        <v>2.6</v>
      </c>
      <c r="G139" s="240"/>
      <c r="H139" s="240"/>
      <c r="I139" s="243">
        <v>1</v>
      </c>
      <c r="J139" s="239">
        <v>2.6</v>
      </c>
      <c r="K139" s="240"/>
      <c r="L139" s="240"/>
      <c r="M139" s="245"/>
      <c r="N139" s="284"/>
      <c r="O139" s="257"/>
      <c r="P139" s="163"/>
    </row>
    <row r="140" spans="1:16">
      <c r="A140" s="283">
        <v>130</v>
      </c>
      <c r="B140" s="235" t="s">
        <v>785</v>
      </c>
      <c r="C140" s="236" t="s">
        <v>786</v>
      </c>
      <c r="D140" s="240" t="s">
        <v>492</v>
      </c>
      <c r="E140" s="243">
        <v>1</v>
      </c>
      <c r="F140" s="239">
        <v>3.7</v>
      </c>
      <c r="G140" s="240"/>
      <c r="H140" s="240"/>
      <c r="I140" s="243">
        <v>1</v>
      </c>
      <c r="J140" s="239">
        <v>3.7</v>
      </c>
      <c r="K140" s="240"/>
      <c r="L140" s="240"/>
      <c r="M140" s="245"/>
      <c r="N140" s="284"/>
      <c r="O140" s="257"/>
      <c r="P140" s="163"/>
    </row>
    <row r="141" spans="1:16">
      <c r="A141" s="283">
        <v>131</v>
      </c>
      <c r="B141" s="235" t="s">
        <v>787</v>
      </c>
      <c r="C141" s="236" t="s">
        <v>788</v>
      </c>
      <c r="D141" s="240" t="s">
        <v>492</v>
      </c>
      <c r="E141" s="243">
        <v>1</v>
      </c>
      <c r="F141" s="239">
        <v>6</v>
      </c>
      <c r="G141" s="240"/>
      <c r="H141" s="240"/>
      <c r="I141" s="243">
        <v>1</v>
      </c>
      <c r="J141" s="239">
        <v>6</v>
      </c>
      <c r="K141" s="240"/>
      <c r="L141" s="240"/>
      <c r="M141" s="245"/>
      <c r="N141" s="284"/>
      <c r="O141" s="257"/>
      <c r="P141" s="163"/>
    </row>
    <row r="142" spans="1:16">
      <c r="A142" s="283">
        <v>132</v>
      </c>
      <c r="B142" s="235" t="s">
        <v>789</v>
      </c>
      <c r="C142" s="236" t="s">
        <v>790</v>
      </c>
      <c r="D142" s="240" t="s">
        <v>492</v>
      </c>
      <c r="E142" s="243">
        <v>1</v>
      </c>
      <c r="F142" s="239">
        <v>4.8</v>
      </c>
      <c r="G142" s="240"/>
      <c r="H142" s="240"/>
      <c r="I142" s="243">
        <v>1</v>
      </c>
      <c r="J142" s="239">
        <v>4.8</v>
      </c>
      <c r="K142" s="240"/>
      <c r="L142" s="240"/>
      <c r="M142" s="245"/>
      <c r="N142" s="284"/>
      <c r="O142" s="257"/>
      <c r="P142" s="163"/>
    </row>
    <row r="143" spans="1:16">
      <c r="A143" s="283">
        <v>133</v>
      </c>
      <c r="B143" s="235" t="s">
        <v>791</v>
      </c>
      <c r="C143" s="236" t="s">
        <v>792</v>
      </c>
      <c r="D143" s="240" t="s">
        <v>492</v>
      </c>
      <c r="E143" s="243">
        <v>1</v>
      </c>
      <c r="F143" s="239">
        <v>6.7</v>
      </c>
      <c r="G143" s="240"/>
      <c r="H143" s="240"/>
      <c r="I143" s="243">
        <v>1</v>
      </c>
      <c r="J143" s="239">
        <v>6.7</v>
      </c>
      <c r="K143" s="240"/>
      <c r="L143" s="240"/>
      <c r="M143" s="245"/>
      <c r="N143" s="284"/>
      <c r="O143" s="257"/>
      <c r="P143" s="163"/>
    </row>
    <row r="144" spans="1:16">
      <c r="A144" s="283">
        <v>134</v>
      </c>
      <c r="B144" s="235" t="s">
        <v>793</v>
      </c>
      <c r="C144" s="236" t="s">
        <v>794</v>
      </c>
      <c r="D144" s="240" t="s">
        <v>492</v>
      </c>
      <c r="E144" s="243">
        <v>1</v>
      </c>
      <c r="F144" s="239">
        <v>6.8</v>
      </c>
      <c r="G144" s="240"/>
      <c r="H144" s="240"/>
      <c r="I144" s="243">
        <v>1</v>
      </c>
      <c r="J144" s="239">
        <v>6.8</v>
      </c>
      <c r="K144" s="240"/>
      <c r="L144" s="240"/>
      <c r="M144" s="245"/>
      <c r="N144" s="284"/>
      <c r="O144" s="257"/>
      <c r="P144" s="163"/>
    </row>
    <row r="145" spans="1:16">
      <c r="A145" s="283">
        <v>135</v>
      </c>
      <c r="B145" s="235" t="s">
        <v>795</v>
      </c>
      <c r="C145" s="236" t="s">
        <v>796</v>
      </c>
      <c r="D145" s="240" t="s">
        <v>492</v>
      </c>
      <c r="E145" s="243">
        <v>1</v>
      </c>
      <c r="F145" s="239">
        <v>5.8</v>
      </c>
      <c r="G145" s="240"/>
      <c r="H145" s="240"/>
      <c r="I145" s="243">
        <v>1</v>
      </c>
      <c r="J145" s="239">
        <v>5.8</v>
      </c>
      <c r="K145" s="240"/>
      <c r="L145" s="240"/>
      <c r="M145" s="245"/>
      <c r="N145" s="284"/>
      <c r="O145" s="257"/>
      <c r="P145" s="163"/>
    </row>
    <row r="146" spans="1:16">
      <c r="A146" s="283">
        <v>136</v>
      </c>
      <c r="B146" s="235" t="s">
        <v>797</v>
      </c>
      <c r="C146" s="236" t="s">
        <v>798</v>
      </c>
      <c r="D146" s="240" t="s">
        <v>492</v>
      </c>
      <c r="E146" s="243">
        <v>1</v>
      </c>
      <c r="F146" s="239">
        <v>7.3</v>
      </c>
      <c r="G146" s="240"/>
      <c r="H146" s="240"/>
      <c r="I146" s="243">
        <v>1</v>
      </c>
      <c r="J146" s="239">
        <v>7.3</v>
      </c>
      <c r="K146" s="240"/>
      <c r="L146" s="240"/>
      <c r="M146" s="245"/>
      <c r="N146" s="284"/>
      <c r="O146" s="257"/>
      <c r="P146" s="163"/>
    </row>
    <row r="147" spans="1:16">
      <c r="A147" s="283">
        <v>137</v>
      </c>
      <c r="B147" s="235" t="s">
        <v>799</v>
      </c>
      <c r="C147" s="236" t="s">
        <v>800</v>
      </c>
      <c r="D147" s="240" t="s">
        <v>492</v>
      </c>
      <c r="E147" s="243">
        <v>1</v>
      </c>
      <c r="F147" s="239">
        <v>6.2</v>
      </c>
      <c r="G147" s="240"/>
      <c r="H147" s="240"/>
      <c r="I147" s="243">
        <v>1</v>
      </c>
      <c r="J147" s="239">
        <v>6.2</v>
      </c>
      <c r="K147" s="240"/>
      <c r="L147" s="240"/>
      <c r="M147" s="245"/>
      <c r="N147" s="284"/>
      <c r="O147" s="257"/>
      <c r="P147" s="163"/>
    </row>
    <row r="148" spans="1:16">
      <c r="A148" s="283">
        <v>138</v>
      </c>
      <c r="B148" s="235" t="s">
        <v>801</v>
      </c>
      <c r="C148" s="236" t="s">
        <v>802</v>
      </c>
      <c r="D148" s="240" t="s">
        <v>492</v>
      </c>
      <c r="E148" s="243">
        <v>1</v>
      </c>
      <c r="F148" s="239">
        <v>4.7</v>
      </c>
      <c r="G148" s="240"/>
      <c r="H148" s="240"/>
      <c r="I148" s="243">
        <v>1</v>
      </c>
      <c r="J148" s="239">
        <v>4.7</v>
      </c>
      <c r="K148" s="240"/>
      <c r="L148" s="240"/>
      <c r="M148" s="245"/>
      <c r="N148" s="284"/>
      <c r="O148" s="257"/>
      <c r="P148" s="163"/>
    </row>
    <row r="149" spans="1:16">
      <c r="A149" s="283">
        <v>139</v>
      </c>
      <c r="B149" s="235" t="s">
        <v>803</v>
      </c>
      <c r="C149" s="236" t="s">
        <v>804</v>
      </c>
      <c r="D149" s="240" t="s">
        <v>492</v>
      </c>
      <c r="E149" s="243">
        <v>1</v>
      </c>
      <c r="F149" s="239">
        <v>9.1999999999999993</v>
      </c>
      <c r="G149" s="240"/>
      <c r="H149" s="240"/>
      <c r="I149" s="243">
        <v>1</v>
      </c>
      <c r="J149" s="239">
        <v>9.1999999999999993</v>
      </c>
      <c r="K149" s="240"/>
      <c r="L149" s="240"/>
      <c r="M149" s="245"/>
      <c r="N149" s="284"/>
      <c r="O149" s="257"/>
      <c r="P149" s="163"/>
    </row>
    <row r="150" spans="1:16">
      <c r="A150" s="283">
        <v>140</v>
      </c>
      <c r="B150" s="235" t="s">
        <v>805</v>
      </c>
      <c r="C150" s="236" t="s">
        <v>806</v>
      </c>
      <c r="D150" s="240" t="s">
        <v>492</v>
      </c>
      <c r="E150" s="243">
        <v>1</v>
      </c>
      <c r="F150" s="239">
        <v>6.1</v>
      </c>
      <c r="G150" s="240"/>
      <c r="H150" s="240"/>
      <c r="I150" s="243">
        <v>1</v>
      </c>
      <c r="J150" s="239">
        <v>6.1</v>
      </c>
      <c r="K150" s="240"/>
      <c r="L150" s="240"/>
      <c r="M150" s="245"/>
      <c r="N150" s="284"/>
      <c r="O150" s="257"/>
      <c r="P150" s="163"/>
    </row>
    <row r="151" spans="1:16">
      <c r="A151" s="283">
        <v>141</v>
      </c>
      <c r="B151" s="235" t="s">
        <v>807</v>
      </c>
      <c r="C151" s="236" t="s">
        <v>808</v>
      </c>
      <c r="D151" s="240" t="s">
        <v>492</v>
      </c>
      <c r="E151" s="243">
        <v>1</v>
      </c>
      <c r="F151" s="239">
        <v>6.5</v>
      </c>
      <c r="G151" s="240"/>
      <c r="H151" s="240"/>
      <c r="I151" s="243">
        <v>1</v>
      </c>
      <c r="J151" s="239">
        <v>6.5</v>
      </c>
      <c r="K151" s="240"/>
      <c r="L151" s="240"/>
      <c r="M151" s="245"/>
      <c r="N151" s="284"/>
      <c r="O151" s="257"/>
      <c r="P151" s="163"/>
    </row>
    <row r="152" spans="1:16">
      <c r="A152" s="283">
        <v>142</v>
      </c>
      <c r="B152" s="235" t="s">
        <v>809</v>
      </c>
      <c r="C152" s="236" t="s">
        <v>810</v>
      </c>
      <c r="D152" s="240" t="s">
        <v>492</v>
      </c>
      <c r="E152" s="243">
        <v>1</v>
      </c>
      <c r="F152" s="239">
        <v>12.4</v>
      </c>
      <c r="G152" s="240"/>
      <c r="H152" s="240"/>
      <c r="I152" s="243">
        <v>1</v>
      </c>
      <c r="J152" s="239">
        <v>12.4</v>
      </c>
      <c r="K152" s="240"/>
      <c r="L152" s="240"/>
      <c r="M152" s="245"/>
      <c r="N152" s="284"/>
      <c r="O152" s="257"/>
      <c r="P152" s="163"/>
    </row>
    <row r="153" spans="1:16">
      <c r="A153" s="283">
        <v>143</v>
      </c>
      <c r="B153" s="235" t="s">
        <v>811</v>
      </c>
      <c r="C153" s="236" t="s">
        <v>812</v>
      </c>
      <c r="D153" s="240" t="s">
        <v>492</v>
      </c>
      <c r="E153" s="243">
        <v>1</v>
      </c>
      <c r="F153" s="239">
        <v>20.3</v>
      </c>
      <c r="G153" s="240"/>
      <c r="H153" s="240"/>
      <c r="I153" s="243">
        <v>1</v>
      </c>
      <c r="J153" s="239">
        <v>20.3</v>
      </c>
      <c r="K153" s="240"/>
      <c r="L153" s="240"/>
      <c r="M153" s="245"/>
      <c r="N153" s="284"/>
      <c r="O153" s="257"/>
      <c r="P153" s="163"/>
    </row>
    <row r="154" spans="1:16">
      <c r="A154" s="283">
        <v>144</v>
      </c>
      <c r="B154" s="235" t="s">
        <v>813</v>
      </c>
      <c r="C154" s="236" t="s">
        <v>814</v>
      </c>
      <c r="D154" s="240" t="s">
        <v>492</v>
      </c>
      <c r="E154" s="243">
        <v>1</v>
      </c>
      <c r="F154" s="239">
        <v>5.5</v>
      </c>
      <c r="G154" s="240"/>
      <c r="H154" s="240"/>
      <c r="I154" s="243">
        <v>1</v>
      </c>
      <c r="J154" s="239">
        <v>5.5</v>
      </c>
      <c r="K154" s="240"/>
      <c r="L154" s="240"/>
      <c r="M154" s="245"/>
      <c r="N154" s="284"/>
      <c r="O154" s="257"/>
      <c r="P154" s="163"/>
    </row>
    <row r="155" spans="1:16">
      <c r="A155" s="283">
        <v>145</v>
      </c>
      <c r="B155" s="235" t="s">
        <v>815</v>
      </c>
      <c r="C155" s="236" t="s">
        <v>816</v>
      </c>
      <c r="D155" s="240" t="s">
        <v>492</v>
      </c>
      <c r="E155" s="243">
        <v>1</v>
      </c>
      <c r="F155" s="239">
        <v>9</v>
      </c>
      <c r="G155" s="240"/>
      <c r="H155" s="240"/>
      <c r="I155" s="243">
        <v>1</v>
      </c>
      <c r="J155" s="239">
        <v>9</v>
      </c>
      <c r="K155" s="240"/>
      <c r="L155" s="240"/>
      <c r="M155" s="245"/>
      <c r="N155" s="284"/>
      <c r="O155" s="257"/>
      <c r="P155" s="163"/>
    </row>
    <row r="156" spans="1:16">
      <c r="A156" s="283">
        <v>146</v>
      </c>
      <c r="B156" s="235" t="s">
        <v>817</v>
      </c>
      <c r="C156" s="236" t="s">
        <v>818</v>
      </c>
      <c r="D156" s="240" t="s">
        <v>492</v>
      </c>
      <c r="E156" s="243">
        <v>1</v>
      </c>
      <c r="F156" s="239">
        <v>9.1</v>
      </c>
      <c r="G156" s="240"/>
      <c r="H156" s="240"/>
      <c r="I156" s="243">
        <v>1</v>
      </c>
      <c r="J156" s="239">
        <v>9.1</v>
      </c>
      <c r="K156" s="240"/>
      <c r="L156" s="240"/>
      <c r="M156" s="245"/>
      <c r="N156" s="284"/>
      <c r="O156" s="257"/>
      <c r="P156" s="163"/>
    </row>
    <row r="157" spans="1:16">
      <c r="A157" s="283">
        <v>147</v>
      </c>
      <c r="B157" s="235" t="s">
        <v>819</v>
      </c>
      <c r="C157" s="236" t="s">
        <v>820</v>
      </c>
      <c r="D157" s="240" t="s">
        <v>492</v>
      </c>
      <c r="E157" s="243">
        <v>1</v>
      </c>
      <c r="F157" s="239">
        <v>7.5</v>
      </c>
      <c r="G157" s="240"/>
      <c r="H157" s="240"/>
      <c r="I157" s="243">
        <v>1</v>
      </c>
      <c r="J157" s="239">
        <v>7.5</v>
      </c>
      <c r="K157" s="240"/>
      <c r="L157" s="240"/>
      <c r="M157" s="245"/>
      <c r="N157" s="284"/>
      <c r="O157" s="257"/>
      <c r="P157" s="163"/>
    </row>
    <row r="158" spans="1:16" ht="24">
      <c r="A158" s="283">
        <v>148</v>
      </c>
      <c r="B158" s="235" t="s">
        <v>821</v>
      </c>
      <c r="C158" s="236" t="s">
        <v>822</v>
      </c>
      <c r="D158" s="240" t="s">
        <v>492</v>
      </c>
      <c r="E158" s="243">
        <v>1</v>
      </c>
      <c r="F158" s="239">
        <v>1.8</v>
      </c>
      <c r="G158" s="240"/>
      <c r="H158" s="240"/>
      <c r="I158" s="243"/>
      <c r="J158" s="239"/>
      <c r="K158" s="240"/>
      <c r="L158" s="240"/>
      <c r="M158" s="245"/>
      <c r="N158" s="284"/>
      <c r="O158" s="257"/>
      <c r="P158" s="163"/>
    </row>
    <row r="159" spans="1:16" ht="24">
      <c r="A159" s="283">
        <v>149</v>
      </c>
      <c r="B159" s="235" t="s">
        <v>821</v>
      </c>
      <c r="C159" s="236" t="s">
        <v>823</v>
      </c>
      <c r="D159" s="240" t="s">
        <v>492</v>
      </c>
      <c r="E159" s="243">
        <v>1</v>
      </c>
      <c r="F159" s="239">
        <v>3.4</v>
      </c>
      <c r="G159" s="240"/>
      <c r="H159" s="240"/>
      <c r="I159" s="243"/>
      <c r="J159" s="239"/>
      <c r="K159" s="240"/>
      <c r="L159" s="240"/>
      <c r="M159" s="245"/>
      <c r="N159" s="284"/>
      <c r="O159" s="257"/>
      <c r="P159" s="163"/>
    </row>
    <row r="160" spans="1:16" ht="24">
      <c r="A160" s="283">
        <v>150</v>
      </c>
      <c r="B160" s="235" t="s">
        <v>821</v>
      </c>
      <c r="C160" s="236" t="s">
        <v>824</v>
      </c>
      <c r="D160" s="240" t="s">
        <v>492</v>
      </c>
      <c r="E160" s="243">
        <v>1</v>
      </c>
      <c r="F160" s="239">
        <v>2.9</v>
      </c>
      <c r="G160" s="240"/>
      <c r="H160" s="240"/>
      <c r="I160" s="243"/>
      <c r="J160" s="239"/>
      <c r="K160" s="240"/>
      <c r="L160" s="240"/>
      <c r="M160" s="245"/>
      <c r="N160" s="284"/>
      <c r="O160" s="257"/>
      <c r="P160" s="163"/>
    </row>
    <row r="161" spans="1:16" ht="24">
      <c r="A161" s="283">
        <v>151</v>
      </c>
      <c r="B161" s="235" t="s">
        <v>821</v>
      </c>
      <c r="C161" s="236" t="s">
        <v>825</v>
      </c>
      <c r="D161" s="240" t="s">
        <v>492</v>
      </c>
      <c r="E161" s="243">
        <v>1</v>
      </c>
      <c r="F161" s="239">
        <v>2.1</v>
      </c>
      <c r="G161" s="240"/>
      <c r="H161" s="240"/>
      <c r="I161" s="243"/>
      <c r="J161" s="239"/>
      <c r="K161" s="240"/>
      <c r="L161" s="240"/>
      <c r="M161" s="245"/>
      <c r="N161" s="284"/>
      <c r="O161" s="257"/>
      <c r="P161" s="163"/>
    </row>
    <row r="162" spans="1:16" ht="24">
      <c r="A162" s="283">
        <v>152</v>
      </c>
      <c r="B162" s="235" t="s">
        <v>821</v>
      </c>
      <c r="C162" s="236" t="s">
        <v>826</v>
      </c>
      <c r="D162" s="240" t="s">
        <v>492</v>
      </c>
      <c r="E162" s="243">
        <v>1</v>
      </c>
      <c r="F162" s="239">
        <v>5.3</v>
      </c>
      <c r="G162" s="240"/>
      <c r="H162" s="240"/>
      <c r="I162" s="243"/>
      <c r="J162" s="239"/>
      <c r="K162" s="240"/>
      <c r="L162" s="240"/>
      <c r="M162" s="245"/>
      <c r="N162" s="284"/>
      <c r="O162" s="257"/>
      <c r="P162" s="163"/>
    </row>
    <row r="163" spans="1:16" ht="24">
      <c r="A163" s="283">
        <v>153</v>
      </c>
      <c r="B163" s="235" t="s">
        <v>821</v>
      </c>
      <c r="C163" s="236" t="s">
        <v>766</v>
      </c>
      <c r="D163" s="240" t="s">
        <v>492</v>
      </c>
      <c r="E163" s="243">
        <v>1</v>
      </c>
      <c r="F163" s="239">
        <v>3.8</v>
      </c>
      <c r="G163" s="240"/>
      <c r="H163" s="240"/>
      <c r="I163" s="243"/>
      <c r="J163" s="239"/>
      <c r="K163" s="240"/>
      <c r="L163" s="240"/>
      <c r="M163" s="245"/>
      <c r="N163" s="284"/>
      <c r="O163" s="257"/>
      <c r="P163" s="163"/>
    </row>
    <row r="164" spans="1:16" ht="24">
      <c r="A164" s="283">
        <v>154</v>
      </c>
      <c r="B164" s="235" t="s">
        <v>821</v>
      </c>
      <c r="C164" s="236" t="s">
        <v>827</v>
      </c>
      <c r="D164" s="240" t="s">
        <v>492</v>
      </c>
      <c r="E164" s="243">
        <v>1</v>
      </c>
      <c r="F164" s="239">
        <v>4.3</v>
      </c>
      <c r="G164" s="240"/>
      <c r="H164" s="240"/>
      <c r="I164" s="243"/>
      <c r="J164" s="239"/>
      <c r="K164" s="240"/>
      <c r="L164" s="240"/>
      <c r="M164" s="245"/>
      <c r="N164" s="284"/>
      <c r="O164" s="257"/>
      <c r="P164" s="163"/>
    </row>
    <row r="165" spans="1:16" ht="24">
      <c r="A165" s="283">
        <v>155</v>
      </c>
      <c r="B165" s="235" t="s">
        <v>821</v>
      </c>
      <c r="C165" s="236" t="s">
        <v>828</v>
      </c>
      <c r="D165" s="240" t="s">
        <v>492</v>
      </c>
      <c r="E165" s="243">
        <v>1</v>
      </c>
      <c r="F165" s="239">
        <v>3.8</v>
      </c>
      <c r="G165" s="240"/>
      <c r="H165" s="240"/>
      <c r="I165" s="243"/>
      <c r="J165" s="239"/>
      <c r="K165" s="240"/>
      <c r="L165" s="240"/>
      <c r="M165" s="245"/>
      <c r="N165" s="284"/>
      <c r="O165" s="257"/>
      <c r="P165" s="163"/>
    </row>
    <row r="166" spans="1:16" ht="24">
      <c r="A166" s="283">
        <v>156</v>
      </c>
      <c r="B166" s="235" t="s">
        <v>821</v>
      </c>
      <c r="C166" s="236" t="s">
        <v>829</v>
      </c>
      <c r="D166" s="240" t="s">
        <v>492</v>
      </c>
      <c r="E166" s="243">
        <v>1</v>
      </c>
      <c r="F166" s="239">
        <v>5.5</v>
      </c>
      <c r="G166" s="240"/>
      <c r="H166" s="240"/>
      <c r="I166" s="243"/>
      <c r="J166" s="239"/>
      <c r="K166" s="240"/>
      <c r="L166" s="240"/>
      <c r="M166" s="245"/>
      <c r="N166" s="284"/>
      <c r="O166" s="257"/>
      <c r="P166" s="163"/>
    </row>
    <row r="167" spans="1:16" ht="24">
      <c r="A167" s="283">
        <v>157</v>
      </c>
      <c r="B167" s="235" t="s">
        <v>821</v>
      </c>
      <c r="C167" s="236" t="s">
        <v>830</v>
      </c>
      <c r="D167" s="240" t="s">
        <v>492</v>
      </c>
      <c r="E167" s="243">
        <v>1</v>
      </c>
      <c r="F167" s="239">
        <v>1.8</v>
      </c>
      <c r="G167" s="240"/>
      <c r="H167" s="240"/>
      <c r="I167" s="243"/>
      <c r="J167" s="239"/>
      <c r="K167" s="240"/>
      <c r="L167" s="240"/>
      <c r="M167" s="245"/>
      <c r="N167" s="284"/>
      <c r="O167" s="257"/>
      <c r="P167" s="163"/>
    </row>
    <row r="168" spans="1:16" ht="24">
      <c r="A168" s="283">
        <v>158</v>
      </c>
      <c r="B168" s="235" t="s">
        <v>831</v>
      </c>
      <c r="C168" s="236" t="s">
        <v>832</v>
      </c>
      <c r="D168" s="240" t="s">
        <v>492</v>
      </c>
      <c r="E168" s="243">
        <v>1</v>
      </c>
      <c r="F168" s="239">
        <v>7.3</v>
      </c>
      <c r="G168" s="240"/>
      <c r="H168" s="240"/>
      <c r="I168" s="243"/>
      <c r="J168" s="239"/>
      <c r="K168" s="240"/>
      <c r="L168" s="240"/>
      <c r="M168" s="245"/>
      <c r="N168" s="284"/>
      <c r="O168" s="257"/>
      <c r="P168" s="163"/>
    </row>
    <row r="169" spans="1:16" ht="24">
      <c r="A169" s="283">
        <v>159</v>
      </c>
      <c r="B169" s="235" t="s">
        <v>831</v>
      </c>
      <c r="C169" s="236" t="s">
        <v>833</v>
      </c>
      <c r="D169" s="240" t="s">
        <v>492</v>
      </c>
      <c r="E169" s="243">
        <v>1</v>
      </c>
      <c r="F169" s="239">
        <v>4.4000000000000004</v>
      </c>
      <c r="G169" s="240"/>
      <c r="H169" s="240"/>
      <c r="I169" s="243"/>
      <c r="J169" s="239"/>
      <c r="K169" s="240"/>
      <c r="L169" s="240"/>
      <c r="M169" s="245"/>
      <c r="N169" s="284"/>
      <c r="O169" s="257"/>
      <c r="P169" s="163"/>
    </row>
    <row r="170" spans="1:16" ht="24">
      <c r="A170" s="283">
        <v>160</v>
      </c>
      <c r="B170" s="235" t="s">
        <v>831</v>
      </c>
      <c r="C170" s="236" t="s">
        <v>834</v>
      </c>
      <c r="D170" s="240" t="s">
        <v>492</v>
      </c>
      <c r="E170" s="243">
        <v>1</v>
      </c>
      <c r="F170" s="239">
        <v>4.7</v>
      </c>
      <c r="G170" s="240"/>
      <c r="H170" s="240"/>
      <c r="I170" s="243"/>
      <c r="J170" s="239"/>
      <c r="K170" s="240"/>
      <c r="L170" s="240"/>
      <c r="M170" s="245"/>
      <c r="N170" s="284"/>
      <c r="O170" s="257"/>
      <c r="P170" s="163"/>
    </row>
    <row r="171" spans="1:16" ht="24">
      <c r="A171" s="283">
        <v>161</v>
      </c>
      <c r="B171" s="235" t="s">
        <v>831</v>
      </c>
      <c r="C171" s="236" t="s">
        <v>835</v>
      </c>
      <c r="D171" s="240" t="s">
        <v>492</v>
      </c>
      <c r="E171" s="243">
        <v>1</v>
      </c>
      <c r="F171" s="239">
        <v>5.0999999999999996</v>
      </c>
      <c r="G171" s="240"/>
      <c r="H171" s="240"/>
      <c r="I171" s="243"/>
      <c r="J171" s="239"/>
      <c r="K171" s="240"/>
      <c r="L171" s="240"/>
      <c r="M171" s="245"/>
      <c r="N171" s="284"/>
      <c r="O171" s="257"/>
      <c r="P171" s="163"/>
    </row>
    <row r="172" spans="1:16" ht="24">
      <c r="A172" s="283">
        <v>162</v>
      </c>
      <c r="B172" s="235" t="s">
        <v>831</v>
      </c>
      <c r="C172" s="236" t="s">
        <v>836</v>
      </c>
      <c r="D172" s="240" t="s">
        <v>492</v>
      </c>
      <c r="E172" s="243">
        <v>1</v>
      </c>
      <c r="F172" s="239">
        <v>5.7</v>
      </c>
      <c r="G172" s="240"/>
      <c r="H172" s="240"/>
      <c r="I172" s="243"/>
      <c r="J172" s="239"/>
      <c r="K172" s="240"/>
      <c r="L172" s="240"/>
      <c r="M172" s="245"/>
      <c r="N172" s="284"/>
      <c r="O172" s="257"/>
      <c r="P172" s="163"/>
    </row>
    <row r="173" spans="1:16" ht="24">
      <c r="A173" s="283">
        <v>163</v>
      </c>
      <c r="B173" s="235" t="s">
        <v>831</v>
      </c>
      <c r="C173" s="236" t="s">
        <v>837</v>
      </c>
      <c r="D173" s="240" t="s">
        <v>492</v>
      </c>
      <c r="E173" s="243">
        <v>1</v>
      </c>
      <c r="F173" s="239">
        <v>7.7</v>
      </c>
      <c r="G173" s="240"/>
      <c r="H173" s="240"/>
      <c r="I173" s="243"/>
      <c r="J173" s="239"/>
      <c r="K173" s="240"/>
      <c r="L173" s="240"/>
      <c r="M173" s="245"/>
      <c r="N173" s="284"/>
      <c r="O173" s="257"/>
      <c r="P173" s="163"/>
    </row>
    <row r="174" spans="1:16" ht="24">
      <c r="A174" s="283">
        <v>164</v>
      </c>
      <c r="B174" s="235" t="s">
        <v>831</v>
      </c>
      <c r="C174" s="236" t="s">
        <v>838</v>
      </c>
      <c r="D174" s="240" t="s">
        <v>492</v>
      </c>
      <c r="E174" s="243">
        <v>1</v>
      </c>
      <c r="F174" s="239">
        <v>8.5</v>
      </c>
      <c r="G174" s="240"/>
      <c r="H174" s="240"/>
      <c r="I174" s="243"/>
      <c r="J174" s="239"/>
      <c r="K174" s="240"/>
      <c r="L174" s="240"/>
      <c r="M174" s="245"/>
      <c r="N174" s="284"/>
      <c r="O174" s="257"/>
      <c r="P174" s="163"/>
    </row>
    <row r="175" spans="1:16" ht="24">
      <c r="A175" s="283">
        <v>165</v>
      </c>
      <c r="B175" s="235" t="s">
        <v>831</v>
      </c>
      <c r="C175" s="236" t="s">
        <v>839</v>
      </c>
      <c r="D175" s="240" t="s">
        <v>492</v>
      </c>
      <c r="E175" s="243">
        <v>1</v>
      </c>
      <c r="F175" s="239">
        <v>4.5999999999999996</v>
      </c>
      <c r="G175" s="240"/>
      <c r="H175" s="240"/>
      <c r="I175" s="243"/>
      <c r="J175" s="239"/>
      <c r="K175" s="240"/>
      <c r="L175" s="240"/>
      <c r="M175" s="245"/>
      <c r="N175" s="284"/>
      <c r="O175" s="257"/>
      <c r="P175" s="163"/>
    </row>
    <row r="176" spans="1:16" ht="24">
      <c r="A176" s="283">
        <v>166</v>
      </c>
      <c r="B176" s="235" t="s">
        <v>831</v>
      </c>
      <c r="C176" s="236" t="s">
        <v>840</v>
      </c>
      <c r="D176" s="240" t="s">
        <v>492</v>
      </c>
      <c r="E176" s="243">
        <v>1</v>
      </c>
      <c r="F176" s="239">
        <v>5.3</v>
      </c>
      <c r="G176" s="240"/>
      <c r="H176" s="240"/>
      <c r="I176" s="243"/>
      <c r="J176" s="239"/>
      <c r="K176" s="240"/>
      <c r="L176" s="240"/>
      <c r="M176" s="245"/>
      <c r="N176" s="284"/>
      <c r="O176" s="257"/>
      <c r="P176" s="163"/>
    </row>
    <row r="177" spans="1:141" ht="24">
      <c r="A177" s="283">
        <v>167</v>
      </c>
      <c r="B177" s="235" t="s">
        <v>831</v>
      </c>
      <c r="C177" s="236" t="s">
        <v>841</v>
      </c>
      <c r="D177" s="240" t="s">
        <v>492</v>
      </c>
      <c r="E177" s="243">
        <v>1</v>
      </c>
      <c r="F177" s="239">
        <v>7.2</v>
      </c>
      <c r="G177" s="240"/>
      <c r="H177" s="240"/>
      <c r="I177" s="243"/>
      <c r="J177" s="239"/>
      <c r="K177" s="240"/>
      <c r="L177" s="240"/>
      <c r="M177" s="245"/>
      <c r="N177" s="284"/>
      <c r="O177" s="257"/>
      <c r="P177" s="163"/>
    </row>
    <row r="178" spans="1:141" ht="24">
      <c r="A178" s="283">
        <v>168</v>
      </c>
      <c r="B178" s="235" t="s">
        <v>831</v>
      </c>
      <c r="C178" s="236" t="s">
        <v>842</v>
      </c>
      <c r="D178" s="240" t="s">
        <v>492</v>
      </c>
      <c r="E178" s="243">
        <v>1</v>
      </c>
      <c r="F178" s="239">
        <v>7.9</v>
      </c>
      <c r="G178" s="240"/>
      <c r="H178" s="240"/>
      <c r="I178" s="243"/>
      <c r="J178" s="239"/>
      <c r="K178" s="240"/>
      <c r="L178" s="240"/>
      <c r="M178" s="245"/>
      <c r="N178" s="284"/>
      <c r="O178" s="257"/>
      <c r="P178" s="163"/>
    </row>
    <row r="179" spans="1:141" ht="24">
      <c r="A179" s="283">
        <v>169</v>
      </c>
      <c r="B179" s="280" t="s">
        <v>831</v>
      </c>
      <c r="C179" s="236" t="s">
        <v>843</v>
      </c>
      <c r="D179" s="240" t="s">
        <v>492</v>
      </c>
      <c r="E179" s="243">
        <v>1</v>
      </c>
      <c r="F179" s="239">
        <v>7.3</v>
      </c>
      <c r="G179" s="288"/>
      <c r="H179" s="289"/>
      <c r="I179" s="272"/>
      <c r="J179" s="290"/>
      <c r="K179" s="288"/>
      <c r="L179" s="289"/>
      <c r="M179" s="291"/>
      <c r="N179" s="292"/>
      <c r="O179" s="281"/>
      <c r="P179" s="163"/>
    </row>
    <row r="180" spans="1:141" ht="36">
      <c r="A180" s="283">
        <v>170</v>
      </c>
      <c r="B180" s="282" t="s">
        <v>831</v>
      </c>
      <c r="C180" s="248" t="s">
        <v>606</v>
      </c>
      <c r="D180" s="240" t="s">
        <v>492</v>
      </c>
      <c r="E180" s="243">
        <v>1</v>
      </c>
      <c r="F180" s="249">
        <v>12.2</v>
      </c>
      <c r="G180" s="258"/>
      <c r="H180" s="236"/>
      <c r="I180" s="236"/>
      <c r="J180" s="236"/>
      <c r="K180" s="240"/>
      <c r="L180" s="240"/>
      <c r="M180" s="248" t="s">
        <v>844</v>
      </c>
      <c r="N180" s="293"/>
      <c r="O180" s="293"/>
      <c r="P180" s="163"/>
    </row>
    <row r="181" spans="1:141" ht="21.75" customHeight="1">
      <c r="A181" s="744" t="s">
        <v>330</v>
      </c>
      <c r="B181" s="744"/>
      <c r="C181" s="744"/>
      <c r="D181" s="744"/>
      <c r="E181" s="225"/>
      <c r="F181" s="225"/>
      <c r="G181" s="225"/>
      <c r="H181" s="225"/>
      <c r="I181" s="225"/>
      <c r="J181" s="225"/>
      <c r="K181" s="225"/>
      <c r="L181" s="227"/>
      <c r="M181" s="229"/>
      <c r="N181" s="233"/>
      <c r="O181" s="227" t="s">
        <v>299</v>
      </c>
      <c r="P181" s="163"/>
    </row>
    <row r="182" spans="1:141" ht="21.75" customHeight="1">
      <c r="A182" s="735" t="s">
        <v>317</v>
      </c>
      <c r="B182" s="735" t="s">
        <v>318</v>
      </c>
      <c r="C182" s="735" t="s">
        <v>331</v>
      </c>
      <c r="D182" s="735" t="s">
        <v>320</v>
      </c>
      <c r="E182" s="735" t="s">
        <v>321</v>
      </c>
      <c r="F182" s="735"/>
      <c r="G182" s="735" t="s">
        <v>322</v>
      </c>
      <c r="H182" s="735"/>
      <c r="I182" s="735" t="s">
        <v>323</v>
      </c>
      <c r="J182" s="735"/>
      <c r="K182" s="735" t="s">
        <v>324</v>
      </c>
      <c r="L182" s="735"/>
      <c r="M182" s="736" t="s">
        <v>325</v>
      </c>
      <c r="N182" s="735" t="s">
        <v>326</v>
      </c>
      <c r="O182" s="735"/>
      <c r="P182" s="163"/>
    </row>
    <row r="183" spans="1:141" ht="21.75" customHeight="1">
      <c r="A183" s="735"/>
      <c r="B183" s="735"/>
      <c r="C183" s="735"/>
      <c r="D183" s="735"/>
      <c r="E183" s="735"/>
      <c r="F183" s="735"/>
      <c r="G183" s="735"/>
      <c r="H183" s="735"/>
      <c r="I183" s="735"/>
      <c r="J183" s="735"/>
      <c r="K183" s="735"/>
      <c r="L183" s="735"/>
      <c r="M183" s="737"/>
      <c r="N183" s="735"/>
      <c r="O183" s="735"/>
      <c r="P183" s="163"/>
    </row>
    <row r="184" spans="1:141" ht="21.75" customHeight="1">
      <c r="A184" s="735"/>
      <c r="B184" s="735"/>
      <c r="C184" s="735"/>
      <c r="D184" s="735"/>
      <c r="E184" s="223" t="s">
        <v>327</v>
      </c>
      <c r="F184" s="223" t="s">
        <v>328</v>
      </c>
      <c r="G184" s="223" t="s">
        <v>327</v>
      </c>
      <c r="H184" s="223" t="s">
        <v>328</v>
      </c>
      <c r="I184" s="223" t="s">
        <v>327</v>
      </c>
      <c r="J184" s="223" t="s">
        <v>328</v>
      </c>
      <c r="K184" s="223" t="s">
        <v>327</v>
      </c>
      <c r="L184" s="223" t="s">
        <v>328</v>
      </c>
      <c r="M184" s="738"/>
      <c r="N184" s="223" t="s">
        <v>327</v>
      </c>
      <c r="O184" s="223" t="s">
        <v>328</v>
      </c>
      <c r="P184" s="163"/>
    </row>
    <row r="185" spans="1:141" ht="21.75" customHeight="1">
      <c r="A185" s="229">
        <v>1</v>
      </c>
      <c r="B185" s="223">
        <v>2</v>
      </c>
      <c r="C185" s="223">
        <v>3</v>
      </c>
      <c r="D185" s="223">
        <v>4</v>
      </c>
      <c r="E185" s="223">
        <v>5</v>
      </c>
      <c r="F185" s="223">
        <v>6</v>
      </c>
      <c r="G185" s="223">
        <v>7</v>
      </c>
      <c r="H185" s="223">
        <v>8</v>
      </c>
      <c r="I185" s="223">
        <v>9</v>
      </c>
      <c r="J185" s="223">
        <v>10</v>
      </c>
      <c r="K185" s="223">
        <v>11</v>
      </c>
      <c r="L185" s="223">
        <v>12</v>
      </c>
      <c r="M185" s="223" t="s">
        <v>329</v>
      </c>
      <c r="N185" s="229">
        <v>14</v>
      </c>
      <c r="O185" s="229">
        <v>15</v>
      </c>
      <c r="P185" s="163"/>
    </row>
    <row r="186" spans="1:141" ht="21" customHeight="1">
      <c r="A186" s="230" t="s">
        <v>493</v>
      </c>
      <c r="B186" s="228">
        <v>0</v>
      </c>
      <c r="C186" s="228">
        <v>0</v>
      </c>
      <c r="D186" s="228">
        <v>0</v>
      </c>
      <c r="E186" s="228">
        <v>0</v>
      </c>
      <c r="F186" s="228">
        <v>0</v>
      </c>
      <c r="G186" s="228">
        <v>0</v>
      </c>
      <c r="H186" s="228">
        <v>0</v>
      </c>
      <c r="I186" s="228">
        <v>0</v>
      </c>
      <c r="J186" s="228">
        <v>0</v>
      </c>
      <c r="K186" s="228">
        <v>0</v>
      </c>
      <c r="L186" s="228">
        <v>0</v>
      </c>
      <c r="M186" s="229">
        <v>0</v>
      </c>
      <c r="N186" s="230">
        <v>0</v>
      </c>
      <c r="O186" s="230">
        <v>0</v>
      </c>
      <c r="P186" s="163"/>
    </row>
    <row r="187" spans="1:141" ht="21.75" customHeight="1">
      <c r="A187" s="224" t="s">
        <v>563</v>
      </c>
      <c r="B187" s="224"/>
      <c r="C187" s="224"/>
      <c r="D187" s="224"/>
      <c r="E187" s="224"/>
      <c r="F187" s="224"/>
      <c r="G187" s="223"/>
      <c r="H187" s="223"/>
      <c r="I187" s="223"/>
      <c r="J187" s="223"/>
      <c r="K187" s="223"/>
      <c r="L187" s="223"/>
      <c r="M187" s="224"/>
      <c r="N187" s="224"/>
      <c r="O187" s="224"/>
      <c r="P187" s="163"/>
    </row>
    <row r="188" spans="1:141" ht="21.75" customHeight="1">
      <c r="A188" s="226" t="s">
        <v>317</v>
      </c>
      <c r="B188" s="735" t="s">
        <v>318</v>
      </c>
      <c r="C188" s="735"/>
      <c r="D188" s="735" t="s">
        <v>564</v>
      </c>
      <c r="E188" s="735"/>
      <c r="F188" s="735"/>
      <c r="G188" s="735" t="s">
        <v>320</v>
      </c>
      <c r="H188" s="735"/>
      <c r="I188" s="735" t="s">
        <v>565</v>
      </c>
      <c r="J188" s="735"/>
      <c r="K188" s="735"/>
      <c r="L188" s="234" t="s">
        <v>325</v>
      </c>
      <c r="M188" s="227" t="s">
        <v>299</v>
      </c>
      <c r="N188" s="224"/>
      <c r="O188" s="224"/>
      <c r="P188" s="163"/>
    </row>
    <row r="189" spans="1:141" ht="21.75" customHeight="1">
      <c r="A189" s="223">
        <v>1</v>
      </c>
      <c r="B189" s="735">
        <v>2</v>
      </c>
      <c r="C189" s="735"/>
      <c r="D189" s="735">
        <v>3</v>
      </c>
      <c r="E189" s="735"/>
      <c r="F189" s="735"/>
      <c r="G189" s="735">
        <v>4</v>
      </c>
      <c r="H189" s="735"/>
      <c r="I189" s="735">
        <v>5</v>
      </c>
      <c r="J189" s="735"/>
      <c r="K189" s="735"/>
      <c r="L189" s="223">
        <v>6</v>
      </c>
      <c r="M189" s="223"/>
      <c r="N189" s="224"/>
      <c r="O189" s="224"/>
      <c r="P189" s="163"/>
    </row>
    <row r="190" spans="1:141" ht="21.75" customHeight="1">
      <c r="A190" s="231"/>
      <c r="B190" s="167"/>
      <c r="C190" s="167"/>
      <c r="D190" s="167"/>
      <c r="E190" s="167"/>
      <c r="F190" s="167"/>
      <c r="G190" s="167"/>
      <c r="H190" s="167"/>
      <c r="I190" s="167"/>
      <c r="J190" s="167"/>
      <c r="K190" s="167"/>
      <c r="L190" s="167"/>
      <c r="M190" s="232"/>
      <c r="N190" s="163"/>
      <c r="O190" s="163"/>
      <c r="P190" s="163"/>
    </row>
    <row r="191" spans="1:141" s="155" customFormat="1" ht="21.75" customHeight="1">
      <c r="A191" s="160"/>
      <c r="B191" s="52" t="s">
        <v>495</v>
      </c>
      <c r="C191" s="468" t="s">
        <v>295</v>
      </c>
      <c r="D191" s="468"/>
      <c r="E191" s="151"/>
      <c r="F191" s="54"/>
      <c r="G191" s="472" t="s">
        <v>567</v>
      </c>
      <c r="H191" s="472"/>
      <c r="I191" s="472"/>
      <c r="J191" s="162"/>
      <c r="K191" s="161"/>
      <c r="L191" s="161"/>
      <c r="M191" s="160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  <c r="AC191" s="163"/>
      <c r="AD191" s="163"/>
      <c r="AE191" s="163"/>
      <c r="AF191" s="163"/>
      <c r="AG191" s="163"/>
      <c r="AH191" s="163"/>
      <c r="AI191" s="163"/>
      <c r="AJ191" s="163"/>
      <c r="AK191" s="163"/>
      <c r="AL191" s="163"/>
      <c r="AM191" s="163"/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3"/>
      <c r="BB191" s="163"/>
      <c r="BC191" s="163"/>
      <c r="BD191" s="163"/>
      <c r="BE191" s="163"/>
      <c r="BF191" s="163"/>
      <c r="BG191" s="163"/>
      <c r="BH191" s="163"/>
      <c r="BI191" s="163"/>
      <c r="BJ191" s="163"/>
      <c r="BK191" s="163"/>
      <c r="BL191" s="163"/>
      <c r="BM191" s="163"/>
      <c r="BN191" s="163"/>
      <c r="BO191" s="163"/>
      <c r="BP191" s="163"/>
      <c r="BQ191" s="163"/>
      <c r="BR191" s="163"/>
      <c r="BS191" s="163"/>
      <c r="BT191" s="163"/>
      <c r="BU191" s="163"/>
      <c r="BV191" s="163"/>
      <c r="BW191" s="163"/>
      <c r="BX191" s="163"/>
      <c r="BY191" s="163"/>
      <c r="BZ191" s="163"/>
      <c r="CA191" s="163"/>
      <c r="CB191" s="163"/>
      <c r="CC191" s="163"/>
      <c r="CD191" s="163"/>
      <c r="CE191" s="163"/>
      <c r="CF191" s="163"/>
      <c r="CG191" s="163"/>
      <c r="CH191" s="163"/>
      <c r="CI191" s="163"/>
      <c r="CJ191" s="163"/>
      <c r="CK191" s="163"/>
      <c r="CL191" s="163"/>
      <c r="CM191" s="163"/>
      <c r="CN191" s="163"/>
      <c r="CO191" s="163"/>
      <c r="CP191" s="163"/>
      <c r="CQ191" s="163"/>
      <c r="CR191" s="163"/>
      <c r="CS191" s="163"/>
      <c r="CT191" s="163"/>
      <c r="CU191" s="163"/>
      <c r="CV191" s="163"/>
      <c r="CW191" s="163"/>
      <c r="CX191" s="163"/>
      <c r="CY191" s="163"/>
      <c r="CZ191" s="163"/>
      <c r="DA191" s="163"/>
      <c r="DB191" s="163"/>
      <c r="DC191" s="163"/>
      <c r="DD191" s="163"/>
      <c r="DE191" s="163"/>
      <c r="DF191" s="163"/>
      <c r="DG191" s="163"/>
      <c r="DH191" s="163"/>
      <c r="DI191" s="163"/>
      <c r="DJ191" s="163"/>
      <c r="DK191" s="163"/>
      <c r="DL191" s="163"/>
      <c r="DM191" s="163"/>
      <c r="DN191" s="163"/>
      <c r="DO191" s="163"/>
      <c r="DP191" s="163"/>
      <c r="DQ191" s="163"/>
      <c r="DR191" s="163"/>
      <c r="DS191" s="163"/>
      <c r="DT191" s="163"/>
      <c r="DU191" s="163"/>
      <c r="DV191" s="163"/>
      <c r="DW191" s="163"/>
      <c r="DX191" s="163"/>
      <c r="DY191" s="163"/>
      <c r="DZ191" s="163"/>
      <c r="EA191" s="163"/>
      <c r="EB191" s="163"/>
      <c r="EC191" s="163"/>
      <c r="ED191" s="163"/>
      <c r="EE191" s="163"/>
      <c r="EF191" s="163"/>
      <c r="EG191" s="163"/>
      <c r="EH191" s="163"/>
      <c r="EI191" s="163"/>
      <c r="EJ191" s="163"/>
      <c r="EK191" s="163"/>
    </row>
    <row r="192" spans="1:141" s="155" customFormat="1" ht="29.25" customHeight="1">
      <c r="A192" s="163"/>
      <c r="B192" s="152" t="s">
        <v>566</v>
      </c>
      <c r="C192" s="153"/>
      <c r="D192" s="153"/>
      <c r="E192" s="153"/>
      <c r="F192" s="153"/>
      <c r="G192" s="153"/>
      <c r="H192" s="153"/>
      <c r="I192" s="105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/>
      <c r="AF192" s="163"/>
      <c r="AG192" s="163"/>
      <c r="AH192" s="163"/>
      <c r="AI192" s="163"/>
      <c r="AJ192" s="163"/>
      <c r="AK192" s="163"/>
      <c r="AL192" s="163"/>
      <c r="AM192" s="163"/>
      <c r="AN192" s="163"/>
      <c r="AO192" s="163"/>
      <c r="AP192" s="163"/>
      <c r="AQ192" s="163"/>
      <c r="AR192" s="163"/>
      <c r="AS192" s="163"/>
      <c r="AT192" s="163"/>
      <c r="AU192" s="163"/>
      <c r="AV192" s="163"/>
      <c r="AW192" s="163"/>
      <c r="AX192" s="163"/>
      <c r="AY192" s="163"/>
      <c r="AZ192" s="163"/>
      <c r="BA192" s="163"/>
      <c r="BB192" s="163"/>
      <c r="BC192" s="163"/>
      <c r="BD192" s="163"/>
      <c r="BE192" s="163"/>
      <c r="BF192" s="163"/>
      <c r="BG192" s="163"/>
      <c r="BH192" s="163"/>
      <c r="BI192" s="163"/>
      <c r="BJ192" s="163"/>
      <c r="BK192" s="163"/>
      <c r="BL192" s="163"/>
      <c r="BM192" s="163"/>
      <c r="BN192" s="163"/>
      <c r="BO192" s="163"/>
      <c r="BP192" s="163"/>
      <c r="BQ192" s="163"/>
      <c r="BR192" s="163"/>
      <c r="BS192" s="163"/>
      <c r="BT192" s="163"/>
      <c r="BU192" s="163"/>
      <c r="BV192" s="163"/>
      <c r="BW192" s="163"/>
      <c r="BX192" s="163"/>
      <c r="BY192" s="163"/>
      <c r="BZ192" s="163"/>
      <c r="CA192" s="163"/>
      <c r="CB192" s="163"/>
      <c r="CC192" s="163"/>
      <c r="CD192" s="163"/>
      <c r="CE192" s="163"/>
      <c r="CF192" s="163"/>
      <c r="CG192" s="163"/>
      <c r="CH192" s="163"/>
      <c r="CI192" s="163"/>
      <c r="CJ192" s="163"/>
      <c r="CK192" s="163"/>
      <c r="CL192" s="163"/>
      <c r="CM192" s="163"/>
      <c r="CN192" s="163"/>
      <c r="CO192" s="163"/>
      <c r="CP192" s="163"/>
      <c r="CQ192" s="163"/>
      <c r="CR192" s="163"/>
      <c r="CS192" s="163"/>
      <c r="CT192" s="163"/>
      <c r="CU192" s="163"/>
      <c r="CV192" s="163"/>
      <c r="CW192" s="163"/>
      <c r="CX192" s="163"/>
      <c r="CY192" s="163"/>
      <c r="CZ192" s="163"/>
      <c r="DA192" s="163"/>
      <c r="DB192" s="163"/>
      <c r="DC192" s="163"/>
      <c r="DD192" s="163"/>
      <c r="DE192" s="163"/>
      <c r="DF192" s="163"/>
      <c r="DG192" s="163"/>
      <c r="DH192" s="163"/>
      <c r="DI192" s="163"/>
      <c r="DJ192" s="163"/>
      <c r="DK192" s="163"/>
      <c r="DL192" s="163"/>
      <c r="DM192" s="163"/>
      <c r="DN192" s="163"/>
      <c r="DO192" s="163"/>
      <c r="DP192" s="163"/>
      <c r="DQ192" s="163"/>
      <c r="DR192" s="163"/>
      <c r="DS192" s="163"/>
      <c r="DT192" s="163"/>
      <c r="DU192" s="163"/>
      <c r="DV192" s="163"/>
      <c r="DW192" s="163"/>
      <c r="DX192" s="163"/>
      <c r="DY192" s="163"/>
      <c r="DZ192" s="163"/>
      <c r="EA192" s="163"/>
      <c r="EB192" s="163"/>
      <c r="EC192" s="163"/>
      <c r="ED192" s="163"/>
      <c r="EE192" s="163"/>
      <c r="EF192" s="163"/>
      <c r="EG192" s="163"/>
      <c r="EH192" s="163"/>
      <c r="EI192" s="163"/>
      <c r="EJ192" s="163"/>
      <c r="EK192" s="163"/>
    </row>
    <row r="193" spans="1:141" s="155" customFormat="1" ht="21.75" customHeight="1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  <c r="AC193" s="163"/>
      <c r="AD193" s="163"/>
      <c r="AE193" s="163"/>
      <c r="AF193" s="163"/>
      <c r="AG193" s="163"/>
      <c r="AH193" s="163"/>
      <c r="AI193" s="163"/>
      <c r="AJ193" s="163"/>
      <c r="AK193" s="163"/>
      <c r="AL193" s="163"/>
      <c r="AM193" s="163"/>
      <c r="AN193" s="163"/>
      <c r="AO193" s="163"/>
      <c r="AP193" s="163"/>
      <c r="AQ193" s="163"/>
      <c r="AR193" s="163"/>
      <c r="AS193" s="163"/>
      <c r="AT193" s="163"/>
      <c r="AU193" s="163"/>
      <c r="AV193" s="163"/>
      <c r="AW193" s="163"/>
      <c r="AX193" s="163"/>
      <c r="AY193" s="163"/>
      <c r="AZ193" s="163"/>
      <c r="BA193" s="163"/>
      <c r="BB193" s="163"/>
      <c r="BC193" s="163"/>
      <c r="BD193" s="163"/>
      <c r="BE193" s="163"/>
      <c r="BF193" s="163"/>
      <c r="BG193" s="163"/>
      <c r="BH193" s="163"/>
      <c r="BI193" s="163"/>
      <c r="BJ193" s="163"/>
      <c r="BK193" s="163"/>
      <c r="BL193" s="163"/>
      <c r="BM193" s="163"/>
      <c r="BN193" s="163"/>
      <c r="BO193" s="163"/>
      <c r="BP193" s="163"/>
      <c r="BQ193" s="163"/>
      <c r="BR193" s="163"/>
      <c r="BS193" s="163"/>
      <c r="BT193" s="163"/>
      <c r="BU193" s="163"/>
      <c r="BV193" s="163"/>
      <c r="BW193" s="163"/>
      <c r="BX193" s="163"/>
      <c r="BY193" s="163"/>
      <c r="BZ193" s="163"/>
      <c r="CA193" s="163"/>
      <c r="CB193" s="163"/>
      <c r="CC193" s="163"/>
      <c r="CD193" s="163"/>
      <c r="CE193" s="163"/>
      <c r="CF193" s="163"/>
      <c r="CG193" s="163"/>
      <c r="CH193" s="163"/>
      <c r="CI193" s="163"/>
      <c r="CJ193" s="163"/>
      <c r="CK193" s="163"/>
      <c r="CL193" s="163"/>
      <c r="CM193" s="163"/>
      <c r="CN193" s="163"/>
      <c r="CO193" s="163"/>
      <c r="CP193" s="163"/>
      <c r="CQ193" s="163"/>
      <c r="CR193" s="163"/>
      <c r="CS193" s="163"/>
      <c r="CT193" s="163"/>
      <c r="CU193" s="163"/>
      <c r="CV193" s="163"/>
      <c r="CW193" s="163"/>
      <c r="CX193" s="163"/>
      <c r="CY193" s="163"/>
      <c r="CZ193" s="163"/>
      <c r="DA193" s="163"/>
      <c r="DB193" s="163"/>
      <c r="DC193" s="163"/>
      <c r="DD193" s="163"/>
      <c r="DE193" s="163"/>
      <c r="DF193" s="163"/>
      <c r="DG193" s="163"/>
      <c r="DH193" s="163"/>
      <c r="DI193" s="163"/>
      <c r="DJ193" s="163"/>
      <c r="DK193" s="163"/>
      <c r="DL193" s="163"/>
      <c r="DM193" s="163"/>
      <c r="DN193" s="163"/>
      <c r="DO193" s="163"/>
      <c r="DP193" s="163"/>
      <c r="DQ193" s="163"/>
      <c r="DR193" s="163"/>
      <c r="DS193" s="163"/>
      <c r="DT193" s="163"/>
      <c r="DU193" s="163"/>
      <c r="DV193" s="163"/>
      <c r="DW193" s="163"/>
      <c r="DX193" s="163"/>
      <c r="DY193" s="163"/>
      <c r="DZ193" s="163"/>
      <c r="EA193" s="163"/>
      <c r="EB193" s="163"/>
      <c r="EC193" s="163"/>
      <c r="ED193" s="163"/>
      <c r="EE193" s="163"/>
      <c r="EF193" s="163"/>
      <c r="EG193" s="163"/>
      <c r="EH193" s="163"/>
      <c r="EI193" s="163"/>
      <c r="EJ193" s="163"/>
      <c r="EK193" s="163"/>
    </row>
    <row r="194" spans="1:141" s="155" customFormat="1" ht="21.75" customHeight="1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/>
      <c r="AF194" s="163"/>
      <c r="AG194" s="163"/>
      <c r="AH194" s="163"/>
      <c r="AI194" s="163"/>
      <c r="AJ194" s="163"/>
      <c r="AK194" s="163"/>
      <c r="AL194" s="163"/>
      <c r="AM194" s="163"/>
      <c r="AN194" s="163"/>
      <c r="AO194" s="163"/>
      <c r="AP194" s="163"/>
      <c r="AQ194" s="163"/>
      <c r="AR194" s="163"/>
      <c r="AS194" s="163"/>
      <c r="AT194" s="163"/>
      <c r="AU194" s="163"/>
      <c r="AV194" s="163"/>
      <c r="AW194" s="163"/>
      <c r="AX194" s="163"/>
      <c r="AY194" s="163"/>
      <c r="AZ194" s="163"/>
      <c r="BA194" s="163"/>
      <c r="BB194" s="163"/>
      <c r="BC194" s="163"/>
      <c r="BD194" s="163"/>
      <c r="BE194" s="163"/>
      <c r="BF194" s="163"/>
      <c r="BG194" s="163"/>
      <c r="BH194" s="163"/>
      <c r="BI194" s="163"/>
      <c r="BJ194" s="163"/>
      <c r="BK194" s="163"/>
      <c r="BL194" s="163"/>
      <c r="BM194" s="163"/>
      <c r="BN194" s="163"/>
      <c r="BO194" s="163"/>
      <c r="BP194" s="163"/>
      <c r="BQ194" s="163"/>
      <c r="BR194" s="163"/>
      <c r="BS194" s="163"/>
      <c r="BT194" s="163"/>
      <c r="BU194" s="163"/>
      <c r="BV194" s="163"/>
      <c r="BW194" s="163"/>
      <c r="BX194" s="163"/>
      <c r="BY194" s="163"/>
      <c r="BZ194" s="163"/>
      <c r="CA194" s="163"/>
      <c r="CB194" s="163"/>
      <c r="CC194" s="163"/>
      <c r="CD194" s="163"/>
      <c r="CE194" s="163"/>
      <c r="CF194" s="163"/>
      <c r="CG194" s="163"/>
      <c r="CH194" s="163"/>
      <c r="CI194" s="163"/>
      <c r="CJ194" s="163"/>
      <c r="CK194" s="163"/>
      <c r="CL194" s="163"/>
      <c r="CM194" s="163"/>
      <c r="CN194" s="163"/>
      <c r="CO194" s="163"/>
      <c r="CP194" s="163"/>
      <c r="CQ194" s="163"/>
      <c r="CR194" s="163"/>
      <c r="CS194" s="163"/>
      <c r="CT194" s="163"/>
      <c r="CU194" s="163"/>
      <c r="CV194" s="163"/>
      <c r="CW194" s="163"/>
      <c r="CX194" s="163"/>
      <c r="CY194" s="163"/>
      <c r="CZ194" s="163"/>
      <c r="DA194" s="163"/>
      <c r="DB194" s="163"/>
      <c r="DC194" s="163"/>
      <c r="DD194" s="163"/>
      <c r="DE194" s="163"/>
      <c r="DF194" s="163"/>
      <c r="DG194" s="163"/>
      <c r="DH194" s="163"/>
      <c r="DI194" s="163"/>
      <c r="DJ194" s="163"/>
      <c r="DK194" s="163"/>
      <c r="DL194" s="163"/>
      <c r="DM194" s="163"/>
      <c r="DN194" s="163"/>
      <c r="DO194" s="163"/>
      <c r="DP194" s="163"/>
      <c r="DQ194" s="163"/>
      <c r="DR194" s="163"/>
      <c r="DS194" s="163"/>
      <c r="DT194" s="163"/>
      <c r="DU194" s="163"/>
      <c r="DV194" s="163"/>
      <c r="DW194" s="163"/>
      <c r="DX194" s="163"/>
      <c r="DY194" s="163"/>
      <c r="DZ194" s="163"/>
      <c r="EA194" s="163"/>
      <c r="EB194" s="163"/>
      <c r="EC194" s="163"/>
      <c r="ED194" s="163"/>
      <c r="EE194" s="163"/>
      <c r="EF194" s="163"/>
      <c r="EG194" s="163"/>
      <c r="EH194" s="163"/>
      <c r="EI194" s="163"/>
      <c r="EJ194" s="163"/>
      <c r="EK194" s="163"/>
    </row>
    <row r="195" spans="1:141" s="155" customFormat="1" ht="21.75" customHeight="1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  <c r="AC195" s="163"/>
      <c r="AD195" s="163"/>
      <c r="AE195" s="163"/>
      <c r="AF195" s="163"/>
      <c r="AG195" s="163"/>
      <c r="AH195" s="163"/>
      <c r="AI195" s="163"/>
      <c r="AJ195" s="163"/>
      <c r="AK195" s="163"/>
      <c r="AL195" s="163"/>
      <c r="AM195" s="163"/>
      <c r="AN195" s="163"/>
      <c r="AO195" s="163"/>
      <c r="AP195" s="163"/>
      <c r="AQ195" s="163"/>
      <c r="AR195" s="163"/>
      <c r="AS195" s="163"/>
      <c r="AT195" s="163"/>
      <c r="AU195" s="163"/>
      <c r="AV195" s="163"/>
      <c r="AW195" s="163"/>
      <c r="AX195" s="163"/>
      <c r="AY195" s="163"/>
      <c r="AZ195" s="163"/>
      <c r="BA195" s="163"/>
      <c r="BB195" s="163"/>
      <c r="BC195" s="163"/>
      <c r="BD195" s="163"/>
      <c r="BE195" s="163"/>
      <c r="BF195" s="163"/>
      <c r="BG195" s="163"/>
      <c r="BH195" s="163"/>
      <c r="BI195" s="163"/>
      <c r="BJ195" s="163"/>
      <c r="BK195" s="163"/>
      <c r="BL195" s="163"/>
      <c r="BM195" s="163"/>
      <c r="BN195" s="163"/>
      <c r="BO195" s="163"/>
      <c r="BP195" s="163"/>
      <c r="BQ195" s="163"/>
      <c r="BR195" s="163"/>
      <c r="BS195" s="163"/>
      <c r="BT195" s="163"/>
      <c r="BU195" s="163"/>
      <c r="BV195" s="163"/>
      <c r="BW195" s="163"/>
      <c r="BX195" s="163"/>
      <c r="BY195" s="163"/>
      <c r="BZ195" s="163"/>
      <c r="CA195" s="163"/>
      <c r="CB195" s="163"/>
      <c r="CC195" s="163"/>
      <c r="CD195" s="163"/>
      <c r="CE195" s="163"/>
      <c r="CF195" s="163"/>
      <c r="CG195" s="163"/>
      <c r="CH195" s="163"/>
      <c r="CI195" s="163"/>
      <c r="CJ195" s="163"/>
      <c r="CK195" s="163"/>
      <c r="CL195" s="163"/>
      <c r="CM195" s="163"/>
      <c r="CN195" s="163"/>
      <c r="CO195" s="163"/>
      <c r="CP195" s="163"/>
      <c r="CQ195" s="163"/>
      <c r="CR195" s="163"/>
      <c r="CS195" s="163"/>
      <c r="CT195" s="163"/>
      <c r="CU195" s="163"/>
      <c r="CV195" s="163"/>
      <c r="CW195" s="163"/>
      <c r="CX195" s="163"/>
      <c r="CY195" s="163"/>
      <c r="CZ195" s="163"/>
      <c r="DA195" s="163"/>
      <c r="DB195" s="163"/>
      <c r="DC195" s="163"/>
      <c r="DD195" s="163"/>
      <c r="DE195" s="163"/>
      <c r="DF195" s="163"/>
      <c r="DG195" s="163"/>
      <c r="DH195" s="163"/>
      <c r="DI195" s="163"/>
      <c r="DJ195" s="163"/>
      <c r="DK195" s="163"/>
      <c r="DL195" s="163"/>
      <c r="DM195" s="163"/>
      <c r="DN195" s="163"/>
      <c r="DO195" s="163"/>
      <c r="DP195" s="163"/>
      <c r="DQ195" s="163"/>
      <c r="DR195" s="163"/>
      <c r="DS195" s="163"/>
      <c r="DT195" s="163"/>
      <c r="DU195" s="163"/>
      <c r="DV195" s="163"/>
      <c r="DW195" s="163"/>
      <c r="DX195" s="163"/>
      <c r="DY195" s="163"/>
      <c r="DZ195" s="163"/>
      <c r="EA195" s="163"/>
      <c r="EB195" s="163"/>
      <c r="EC195" s="163"/>
      <c r="ED195" s="163"/>
      <c r="EE195" s="163"/>
      <c r="EF195" s="163"/>
      <c r="EG195" s="163"/>
      <c r="EH195" s="163"/>
      <c r="EI195" s="163"/>
      <c r="EJ195" s="163"/>
      <c r="EK195" s="163"/>
    </row>
    <row r="196" spans="1:141" s="155" customFormat="1" ht="21.75" customHeight="1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  <c r="AC196" s="163"/>
      <c r="AD196" s="163"/>
      <c r="AE196" s="163"/>
      <c r="AF196" s="163"/>
      <c r="AG196" s="163"/>
      <c r="AH196" s="163"/>
      <c r="AI196" s="163"/>
      <c r="AJ196" s="163"/>
      <c r="AK196" s="163"/>
      <c r="AL196" s="163"/>
      <c r="AM196" s="163"/>
      <c r="AN196" s="163"/>
      <c r="AO196" s="163"/>
      <c r="AP196" s="163"/>
      <c r="AQ196" s="163"/>
      <c r="AR196" s="163"/>
      <c r="AS196" s="163"/>
      <c r="AT196" s="163"/>
      <c r="AU196" s="163"/>
      <c r="AV196" s="163"/>
      <c r="AW196" s="163"/>
      <c r="AX196" s="163"/>
      <c r="AY196" s="163"/>
      <c r="AZ196" s="163"/>
      <c r="BA196" s="163"/>
      <c r="BB196" s="163"/>
      <c r="BC196" s="163"/>
      <c r="BD196" s="163"/>
      <c r="BE196" s="163"/>
      <c r="BF196" s="163"/>
      <c r="BG196" s="163"/>
      <c r="BH196" s="163"/>
      <c r="BI196" s="163"/>
      <c r="BJ196" s="163"/>
      <c r="BK196" s="163"/>
      <c r="BL196" s="163"/>
      <c r="BM196" s="163"/>
      <c r="BN196" s="163"/>
      <c r="BO196" s="163"/>
      <c r="BP196" s="163"/>
      <c r="BQ196" s="163"/>
      <c r="BR196" s="163"/>
      <c r="BS196" s="163"/>
      <c r="BT196" s="163"/>
      <c r="BU196" s="163"/>
      <c r="BV196" s="163"/>
      <c r="BW196" s="163"/>
      <c r="BX196" s="163"/>
      <c r="BY196" s="163"/>
      <c r="BZ196" s="163"/>
      <c r="CA196" s="163"/>
      <c r="CB196" s="163"/>
      <c r="CC196" s="163"/>
      <c r="CD196" s="163"/>
      <c r="CE196" s="163"/>
      <c r="CF196" s="163"/>
      <c r="CG196" s="163"/>
      <c r="CH196" s="163"/>
      <c r="CI196" s="163"/>
      <c r="CJ196" s="163"/>
      <c r="CK196" s="163"/>
      <c r="CL196" s="163"/>
      <c r="CM196" s="163"/>
      <c r="CN196" s="163"/>
      <c r="CO196" s="163"/>
      <c r="CP196" s="163"/>
      <c r="CQ196" s="163"/>
      <c r="CR196" s="163"/>
      <c r="CS196" s="163"/>
      <c r="CT196" s="163"/>
      <c r="CU196" s="163"/>
      <c r="CV196" s="163"/>
      <c r="CW196" s="163"/>
      <c r="CX196" s="163"/>
      <c r="CY196" s="163"/>
      <c r="CZ196" s="163"/>
      <c r="DA196" s="163"/>
      <c r="DB196" s="163"/>
      <c r="DC196" s="163"/>
      <c r="DD196" s="163"/>
      <c r="DE196" s="163"/>
      <c r="DF196" s="163"/>
      <c r="DG196" s="163"/>
      <c r="DH196" s="163"/>
      <c r="DI196" s="163"/>
      <c r="DJ196" s="163"/>
      <c r="DK196" s="163"/>
      <c r="DL196" s="163"/>
      <c r="DM196" s="163"/>
      <c r="DN196" s="163"/>
      <c r="DO196" s="163"/>
      <c r="DP196" s="163"/>
      <c r="DQ196" s="163"/>
      <c r="DR196" s="163"/>
      <c r="DS196" s="163"/>
      <c r="DT196" s="163"/>
      <c r="DU196" s="163"/>
      <c r="DV196" s="163"/>
      <c r="DW196" s="163"/>
      <c r="DX196" s="163"/>
      <c r="DY196" s="163"/>
      <c r="DZ196" s="163"/>
      <c r="EA196" s="163"/>
      <c r="EB196" s="163"/>
      <c r="EC196" s="163"/>
      <c r="ED196" s="163"/>
      <c r="EE196" s="163"/>
      <c r="EF196" s="163"/>
      <c r="EG196" s="163"/>
      <c r="EH196" s="163"/>
      <c r="EI196" s="163"/>
      <c r="EJ196" s="163"/>
      <c r="EK196" s="163"/>
    </row>
    <row r="197" spans="1:141" s="155" customFormat="1" ht="21.75" customHeight="1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  <c r="AC197" s="163"/>
      <c r="AD197" s="163"/>
      <c r="AE197" s="163"/>
      <c r="AF197" s="163"/>
      <c r="AG197" s="163"/>
      <c r="AH197" s="163"/>
      <c r="AI197" s="163"/>
      <c r="AJ197" s="163"/>
      <c r="AK197" s="163"/>
      <c r="AL197" s="163"/>
      <c r="AM197" s="163"/>
      <c r="AN197" s="163"/>
      <c r="AO197" s="163"/>
      <c r="AP197" s="163"/>
      <c r="AQ197" s="163"/>
      <c r="AR197" s="163"/>
      <c r="AS197" s="163"/>
      <c r="AT197" s="163"/>
      <c r="AU197" s="163"/>
      <c r="AV197" s="163"/>
      <c r="AW197" s="163"/>
      <c r="AX197" s="163"/>
      <c r="AY197" s="163"/>
      <c r="AZ197" s="163"/>
      <c r="BA197" s="163"/>
      <c r="BB197" s="163"/>
      <c r="BC197" s="163"/>
      <c r="BD197" s="163"/>
      <c r="BE197" s="163"/>
      <c r="BF197" s="163"/>
      <c r="BG197" s="163"/>
      <c r="BH197" s="163"/>
      <c r="BI197" s="163"/>
      <c r="BJ197" s="163"/>
      <c r="BK197" s="163"/>
      <c r="BL197" s="163"/>
      <c r="BM197" s="163"/>
      <c r="BN197" s="163"/>
      <c r="BO197" s="163"/>
      <c r="BP197" s="163"/>
      <c r="BQ197" s="163"/>
      <c r="BR197" s="163"/>
      <c r="BS197" s="163"/>
      <c r="BT197" s="163"/>
      <c r="BU197" s="163"/>
      <c r="BV197" s="163"/>
      <c r="BW197" s="163"/>
      <c r="BX197" s="163"/>
      <c r="BY197" s="163"/>
      <c r="BZ197" s="163"/>
      <c r="CA197" s="163"/>
      <c r="CB197" s="163"/>
      <c r="CC197" s="163"/>
      <c r="CD197" s="163"/>
      <c r="CE197" s="163"/>
      <c r="CF197" s="163"/>
      <c r="CG197" s="163"/>
      <c r="CH197" s="163"/>
      <c r="CI197" s="163"/>
      <c r="CJ197" s="163"/>
      <c r="CK197" s="163"/>
      <c r="CL197" s="163"/>
      <c r="CM197" s="163"/>
      <c r="CN197" s="163"/>
      <c r="CO197" s="163"/>
      <c r="CP197" s="163"/>
      <c r="CQ197" s="163"/>
      <c r="CR197" s="163"/>
      <c r="CS197" s="163"/>
      <c r="CT197" s="163"/>
      <c r="CU197" s="163"/>
      <c r="CV197" s="163"/>
      <c r="CW197" s="163"/>
      <c r="CX197" s="163"/>
      <c r="CY197" s="163"/>
      <c r="CZ197" s="163"/>
      <c r="DA197" s="163"/>
      <c r="DB197" s="163"/>
      <c r="DC197" s="163"/>
      <c r="DD197" s="163"/>
      <c r="DE197" s="163"/>
      <c r="DF197" s="163"/>
      <c r="DG197" s="163"/>
      <c r="DH197" s="163"/>
      <c r="DI197" s="163"/>
      <c r="DJ197" s="163"/>
      <c r="DK197" s="163"/>
      <c r="DL197" s="163"/>
      <c r="DM197" s="163"/>
      <c r="DN197" s="163"/>
      <c r="DO197" s="163"/>
      <c r="DP197" s="163"/>
      <c r="DQ197" s="163"/>
      <c r="DR197" s="163"/>
      <c r="DS197" s="163"/>
      <c r="DT197" s="163"/>
      <c r="DU197" s="163"/>
      <c r="DV197" s="163"/>
      <c r="DW197" s="163"/>
      <c r="DX197" s="163"/>
      <c r="DY197" s="163"/>
      <c r="DZ197" s="163"/>
      <c r="EA197" s="163"/>
      <c r="EB197" s="163"/>
      <c r="EC197" s="163"/>
      <c r="ED197" s="163"/>
      <c r="EE197" s="163"/>
      <c r="EF197" s="163"/>
      <c r="EG197" s="163"/>
      <c r="EH197" s="163"/>
      <c r="EI197" s="163"/>
      <c r="EJ197" s="163"/>
      <c r="EK197" s="163"/>
    </row>
    <row r="198" spans="1:141" s="155" customFormat="1" ht="21.75" customHeight="1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  <c r="AC198" s="163"/>
      <c r="AD198" s="163"/>
      <c r="AE198" s="163"/>
      <c r="AF198" s="163"/>
      <c r="AG198" s="163"/>
      <c r="AH198" s="163"/>
      <c r="AI198" s="163"/>
      <c r="AJ198" s="163"/>
      <c r="AK198" s="163"/>
      <c r="AL198" s="163"/>
      <c r="AM198" s="163"/>
      <c r="AN198" s="163"/>
      <c r="AO198" s="163"/>
      <c r="AP198" s="163"/>
      <c r="AQ198" s="163"/>
      <c r="AR198" s="163"/>
      <c r="AS198" s="163"/>
      <c r="AT198" s="163"/>
      <c r="AU198" s="163"/>
      <c r="AV198" s="163"/>
      <c r="AW198" s="163"/>
      <c r="AX198" s="163"/>
      <c r="AY198" s="163"/>
      <c r="AZ198" s="163"/>
      <c r="BA198" s="163"/>
      <c r="BB198" s="163"/>
      <c r="BC198" s="163"/>
      <c r="BD198" s="163"/>
      <c r="BE198" s="163"/>
      <c r="BF198" s="163"/>
      <c r="BG198" s="163"/>
      <c r="BH198" s="163"/>
      <c r="BI198" s="163"/>
      <c r="BJ198" s="163"/>
      <c r="BK198" s="163"/>
      <c r="BL198" s="163"/>
      <c r="BM198" s="163"/>
      <c r="BN198" s="163"/>
      <c r="BO198" s="163"/>
      <c r="BP198" s="163"/>
      <c r="BQ198" s="163"/>
      <c r="BR198" s="163"/>
      <c r="BS198" s="163"/>
      <c r="BT198" s="163"/>
      <c r="BU198" s="163"/>
      <c r="BV198" s="163"/>
      <c r="BW198" s="163"/>
      <c r="BX198" s="163"/>
      <c r="BY198" s="163"/>
      <c r="BZ198" s="163"/>
      <c r="CA198" s="163"/>
      <c r="CB198" s="163"/>
      <c r="CC198" s="163"/>
      <c r="CD198" s="163"/>
      <c r="CE198" s="163"/>
      <c r="CF198" s="163"/>
      <c r="CG198" s="163"/>
      <c r="CH198" s="163"/>
      <c r="CI198" s="163"/>
      <c r="CJ198" s="163"/>
      <c r="CK198" s="163"/>
      <c r="CL198" s="163"/>
      <c r="CM198" s="163"/>
      <c r="CN198" s="163"/>
      <c r="CO198" s="163"/>
      <c r="CP198" s="163"/>
      <c r="CQ198" s="163"/>
      <c r="CR198" s="163"/>
      <c r="CS198" s="163"/>
      <c r="CT198" s="163"/>
      <c r="CU198" s="163"/>
      <c r="CV198" s="163"/>
      <c r="CW198" s="163"/>
      <c r="CX198" s="163"/>
      <c r="CY198" s="163"/>
      <c r="CZ198" s="163"/>
      <c r="DA198" s="163"/>
      <c r="DB198" s="163"/>
      <c r="DC198" s="163"/>
      <c r="DD198" s="163"/>
      <c r="DE198" s="163"/>
      <c r="DF198" s="163"/>
      <c r="DG198" s="163"/>
      <c r="DH198" s="163"/>
      <c r="DI198" s="163"/>
      <c r="DJ198" s="163"/>
      <c r="DK198" s="163"/>
      <c r="DL198" s="163"/>
      <c r="DM198" s="163"/>
      <c r="DN198" s="163"/>
      <c r="DO198" s="163"/>
      <c r="DP198" s="163"/>
      <c r="DQ198" s="163"/>
      <c r="DR198" s="163"/>
      <c r="DS198" s="163"/>
      <c r="DT198" s="163"/>
      <c r="DU198" s="163"/>
      <c r="DV198" s="163"/>
      <c r="DW198" s="163"/>
      <c r="DX198" s="163"/>
      <c r="DY198" s="163"/>
      <c r="DZ198" s="163"/>
      <c r="EA198" s="163"/>
      <c r="EB198" s="163"/>
      <c r="EC198" s="163"/>
      <c r="ED198" s="163"/>
      <c r="EE198" s="163"/>
      <c r="EF198" s="163"/>
      <c r="EG198" s="163"/>
      <c r="EH198" s="163"/>
      <c r="EI198" s="163"/>
      <c r="EJ198" s="163"/>
      <c r="EK198" s="163"/>
    </row>
    <row r="199" spans="1:141" s="155" customFormat="1" ht="21.75" customHeight="1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  <c r="AC199" s="163"/>
      <c r="AD199" s="163"/>
      <c r="AE199" s="163"/>
      <c r="AF199" s="163"/>
      <c r="AG199" s="163"/>
      <c r="AH199" s="163"/>
      <c r="AI199" s="163"/>
      <c r="AJ199" s="163"/>
      <c r="AK199" s="163"/>
      <c r="AL199" s="163"/>
      <c r="AM199" s="163"/>
      <c r="AN199" s="163"/>
      <c r="AO199" s="163"/>
      <c r="AP199" s="163"/>
      <c r="AQ199" s="163"/>
      <c r="AR199" s="163"/>
      <c r="AS199" s="163"/>
      <c r="AT199" s="163"/>
      <c r="AU199" s="163"/>
      <c r="AV199" s="163"/>
      <c r="AW199" s="163"/>
      <c r="AX199" s="163"/>
      <c r="AY199" s="163"/>
      <c r="AZ199" s="163"/>
      <c r="BA199" s="163"/>
      <c r="BB199" s="163"/>
      <c r="BC199" s="163"/>
      <c r="BD199" s="163"/>
      <c r="BE199" s="163"/>
      <c r="BF199" s="163"/>
      <c r="BG199" s="163"/>
      <c r="BH199" s="163"/>
      <c r="BI199" s="163"/>
      <c r="BJ199" s="163"/>
      <c r="BK199" s="163"/>
      <c r="BL199" s="163"/>
      <c r="BM199" s="163"/>
      <c r="BN199" s="163"/>
      <c r="BO199" s="163"/>
      <c r="BP199" s="163"/>
      <c r="BQ199" s="163"/>
      <c r="BR199" s="163"/>
      <c r="BS199" s="163"/>
      <c r="BT199" s="163"/>
      <c r="BU199" s="163"/>
      <c r="BV199" s="163"/>
      <c r="BW199" s="163"/>
      <c r="BX199" s="163"/>
      <c r="BY199" s="163"/>
      <c r="BZ199" s="163"/>
      <c r="CA199" s="163"/>
      <c r="CB199" s="163"/>
      <c r="CC199" s="163"/>
      <c r="CD199" s="163"/>
      <c r="CE199" s="163"/>
      <c r="CF199" s="163"/>
      <c r="CG199" s="163"/>
      <c r="CH199" s="163"/>
      <c r="CI199" s="163"/>
      <c r="CJ199" s="163"/>
      <c r="CK199" s="163"/>
      <c r="CL199" s="163"/>
      <c r="CM199" s="163"/>
      <c r="CN199" s="163"/>
      <c r="CO199" s="163"/>
      <c r="CP199" s="163"/>
      <c r="CQ199" s="163"/>
      <c r="CR199" s="163"/>
      <c r="CS199" s="163"/>
      <c r="CT199" s="163"/>
      <c r="CU199" s="163"/>
      <c r="CV199" s="163"/>
      <c r="CW199" s="163"/>
      <c r="CX199" s="163"/>
      <c r="CY199" s="163"/>
      <c r="CZ199" s="163"/>
      <c r="DA199" s="163"/>
      <c r="DB199" s="163"/>
      <c r="DC199" s="163"/>
      <c r="DD199" s="163"/>
      <c r="DE199" s="163"/>
      <c r="DF199" s="163"/>
      <c r="DG199" s="163"/>
      <c r="DH199" s="163"/>
      <c r="DI199" s="163"/>
      <c r="DJ199" s="163"/>
      <c r="DK199" s="163"/>
      <c r="DL199" s="163"/>
      <c r="DM199" s="163"/>
      <c r="DN199" s="163"/>
      <c r="DO199" s="163"/>
      <c r="DP199" s="163"/>
      <c r="DQ199" s="163"/>
      <c r="DR199" s="163"/>
      <c r="DS199" s="163"/>
      <c r="DT199" s="163"/>
      <c r="DU199" s="163"/>
      <c r="DV199" s="163"/>
      <c r="DW199" s="163"/>
      <c r="DX199" s="163"/>
      <c r="DY199" s="163"/>
      <c r="DZ199" s="163"/>
      <c r="EA199" s="163"/>
      <c r="EB199" s="163"/>
      <c r="EC199" s="163"/>
      <c r="ED199" s="163"/>
      <c r="EE199" s="163"/>
      <c r="EF199" s="163"/>
      <c r="EG199" s="163"/>
      <c r="EH199" s="163"/>
      <c r="EI199" s="163"/>
      <c r="EJ199" s="163"/>
      <c r="EK199" s="163"/>
    </row>
    <row r="200" spans="1:141" s="155" customFormat="1" ht="21.75" customHeight="1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  <c r="AC200" s="163"/>
      <c r="AD200" s="163"/>
      <c r="AE200" s="163"/>
      <c r="AF200" s="163"/>
      <c r="AG200" s="163"/>
      <c r="AH200" s="163"/>
      <c r="AI200" s="163"/>
      <c r="AJ200" s="163"/>
      <c r="AK200" s="163"/>
      <c r="AL200" s="163"/>
      <c r="AM200" s="163"/>
      <c r="AN200" s="163"/>
      <c r="AO200" s="163"/>
      <c r="AP200" s="163"/>
      <c r="AQ200" s="163"/>
      <c r="AR200" s="163"/>
      <c r="AS200" s="163"/>
      <c r="AT200" s="163"/>
      <c r="AU200" s="163"/>
      <c r="AV200" s="163"/>
      <c r="AW200" s="163"/>
      <c r="AX200" s="163"/>
      <c r="AY200" s="163"/>
      <c r="AZ200" s="163"/>
      <c r="BA200" s="163"/>
      <c r="BB200" s="163"/>
      <c r="BC200" s="163"/>
      <c r="BD200" s="163"/>
      <c r="BE200" s="163"/>
      <c r="BF200" s="163"/>
      <c r="BG200" s="163"/>
      <c r="BH200" s="163"/>
      <c r="BI200" s="163"/>
      <c r="BJ200" s="163"/>
      <c r="BK200" s="163"/>
      <c r="BL200" s="163"/>
      <c r="BM200" s="163"/>
      <c r="BN200" s="163"/>
      <c r="BO200" s="163"/>
      <c r="BP200" s="163"/>
      <c r="BQ200" s="163"/>
      <c r="BR200" s="163"/>
      <c r="BS200" s="163"/>
      <c r="BT200" s="163"/>
      <c r="BU200" s="163"/>
      <c r="BV200" s="163"/>
      <c r="BW200" s="163"/>
      <c r="BX200" s="163"/>
      <c r="BY200" s="163"/>
      <c r="BZ200" s="163"/>
      <c r="CA200" s="163"/>
      <c r="CB200" s="163"/>
      <c r="CC200" s="163"/>
      <c r="CD200" s="163"/>
      <c r="CE200" s="163"/>
      <c r="CF200" s="163"/>
      <c r="CG200" s="163"/>
      <c r="CH200" s="163"/>
      <c r="CI200" s="163"/>
      <c r="CJ200" s="163"/>
      <c r="CK200" s="163"/>
      <c r="CL200" s="163"/>
      <c r="CM200" s="163"/>
      <c r="CN200" s="163"/>
      <c r="CO200" s="163"/>
      <c r="CP200" s="163"/>
      <c r="CQ200" s="163"/>
      <c r="CR200" s="163"/>
      <c r="CS200" s="163"/>
      <c r="CT200" s="163"/>
      <c r="CU200" s="163"/>
      <c r="CV200" s="163"/>
      <c r="CW200" s="163"/>
      <c r="CX200" s="163"/>
      <c r="CY200" s="163"/>
      <c r="CZ200" s="163"/>
      <c r="DA200" s="163"/>
      <c r="DB200" s="163"/>
      <c r="DC200" s="163"/>
      <c r="DD200" s="163"/>
      <c r="DE200" s="163"/>
      <c r="DF200" s="163"/>
      <c r="DG200" s="163"/>
      <c r="DH200" s="163"/>
      <c r="DI200" s="163"/>
      <c r="DJ200" s="163"/>
      <c r="DK200" s="163"/>
      <c r="DL200" s="163"/>
      <c r="DM200" s="163"/>
      <c r="DN200" s="163"/>
      <c r="DO200" s="163"/>
      <c r="DP200" s="163"/>
      <c r="DQ200" s="163"/>
      <c r="DR200" s="163"/>
      <c r="DS200" s="163"/>
      <c r="DT200" s="163"/>
      <c r="DU200" s="163"/>
      <c r="DV200" s="163"/>
      <c r="DW200" s="163"/>
      <c r="DX200" s="163"/>
      <c r="DY200" s="163"/>
      <c r="DZ200" s="163"/>
      <c r="EA200" s="163"/>
      <c r="EB200" s="163"/>
      <c r="EC200" s="163"/>
      <c r="ED200" s="163"/>
      <c r="EE200" s="163"/>
      <c r="EF200" s="163"/>
      <c r="EG200" s="163"/>
      <c r="EH200" s="163"/>
      <c r="EI200" s="163"/>
      <c r="EJ200" s="163"/>
      <c r="EK200" s="163"/>
    </row>
    <row r="201" spans="1:141" s="155" customFormat="1" ht="21.75" customHeight="1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  <c r="AC201" s="163"/>
      <c r="AD201" s="163"/>
      <c r="AE201" s="163"/>
      <c r="AF201" s="163"/>
      <c r="AG201" s="163"/>
      <c r="AH201" s="163"/>
      <c r="AI201" s="163"/>
      <c r="AJ201" s="163"/>
      <c r="AK201" s="163"/>
      <c r="AL201" s="163"/>
      <c r="AM201" s="163"/>
      <c r="AN201" s="163"/>
      <c r="AO201" s="163"/>
      <c r="AP201" s="163"/>
      <c r="AQ201" s="163"/>
      <c r="AR201" s="163"/>
      <c r="AS201" s="163"/>
      <c r="AT201" s="163"/>
      <c r="AU201" s="163"/>
      <c r="AV201" s="163"/>
      <c r="AW201" s="163"/>
      <c r="AX201" s="163"/>
      <c r="AY201" s="163"/>
      <c r="AZ201" s="163"/>
      <c r="BA201" s="163"/>
      <c r="BB201" s="163"/>
      <c r="BC201" s="163"/>
      <c r="BD201" s="163"/>
      <c r="BE201" s="163"/>
      <c r="BF201" s="163"/>
      <c r="BG201" s="163"/>
      <c r="BH201" s="163"/>
      <c r="BI201" s="163"/>
      <c r="BJ201" s="163"/>
      <c r="BK201" s="163"/>
      <c r="BL201" s="163"/>
      <c r="BM201" s="163"/>
      <c r="BN201" s="163"/>
      <c r="BO201" s="163"/>
      <c r="BP201" s="163"/>
      <c r="BQ201" s="163"/>
      <c r="BR201" s="163"/>
      <c r="BS201" s="163"/>
      <c r="BT201" s="163"/>
      <c r="BU201" s="163"/>
      <c r="BV201" s="163"/>
      <c r="BW201" s="163"/>
      <c r="BX201" s="163"/>
      <c r="BY201" s="163"/>
      <c r="BZ201" s="163"/>
      <c r="CA201" s="163"/>
      <c r="CB201" s="163"/>
      <c r="CC201" s="163"/>
      <c r="CD201" s="163"/>
      <c r="CE201" s="163"/>
      <c r="CF201" s="163"/>
      <c r="CG201" s="163"/>
      <c r="CH201" s="163"/>
      <c r="CI201" s="163"/>
      <c r="CJ201" s="163"/>
      <c r="CK201" s="163"/>
      <c r="CL201" s="163"/>
      <c r="CM201" s="163"/>
      <c r="CN201" s="163"/>
      <c r="CO201" s="163"/>
      <c r="CP201" s="163"/>
      <c r="CQ201" s="163"/>
      <c r="CR201" s="163"/>
      <c r="CS201" s="163"/>
      <c r="CT201" s="163"/>
      <c r="CU201" s="163"/>
      <c r="CV201" s="163"/>
      <c r="CW201" s="163"/>
      <c r="CX201" s="163"/>
      <c r="CY201" s="163"/>
      <c r="CZ201" s="163"/>
      <c r="DA201" s="163"/>
      <c r="DB201" s="163"/>
      <c r="DC201" s="163"/>
      <c r="DD201" s="163"/>
      <c r="DE201" s="163"/>
      <c r="DF201" s="163"/>
      <c r="DG201" s="163"/>
      <c r="DH201" s="163"/>
      <c r="DI201" s="163"/>
      <c r="DJ201" s="163"/>
      <c r="DK201" s="163"/>
      <c r="DL201" s="163"/>
      <c r="DM201" s="163"/>
      <c r="DN201" s="163"/>
      <c r="DO201" s="163"/>
      <c r="DP201" s="163"/>
      <c r="DQ201" s="163"/>
      <c r="DR201" s="163"/>
      <c r="DS201" s="163"/>
      <c r="DT201" s="163"/>
      <c r="DU201" s="163"/>
      <c r="DV201" s="163"/>
      <c r="DW201" s="163"/>
      <c r="DX201" s="163"/>
      <c r="DY201" s="163"/>
      <c r="DZ201" s="163"/>
      <c r="EA201" s="163"/>
      <c r="EB201" s="163"/>
      <c r="EC201" s="163"/>
      <c r="ED201" s="163"/>
      <c r="EE201" s="163"/>
      <c r="EF201" s="163"/>
      <c r="EG201" s="163"/>
      <c r="EH201" s="163"/>
      <c r="EI201" s="163"/>
      <c r="EJ201" s="163"/>
      <c r="EK201" s="163"/>
    </row>
    <row r="202" spans="1:141" s="155" customFormat="1" ht="21.75" customHeight="1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  <c r="AC202" s="163"/>
      <c r="AD202" s="163"/>
      <c r="AE202" s="163"/>
      <c r="AF202" s="163"/>
      <c r="AG202" s="163"/>
      <c r="AH202" s="163"/>
      <c r="AI202" s="163"/>
      <c r="AJ202" s="163"/>
      <c r="AK202" s="163"/>
      <c r="AL202" s="163"/>
      <c r="AM202" s="163"/>
      <c r="AN202" s="163"/>
      <c r="AO202" s="163"/>
      <c r="AP202" s="163"/>
      <c r="AQ202" s="163"/>
      <c r="AR202" s="163"/>
      <c r="AS202" s="163"/>
      <c r="AT202" s="163"/>
      <c r="AU202" s="163"/>
      <c r="AV202" s="163"/>
      <c r="AW202" s="163"/>
      <c r="AX202" s="163"/>
      <c r="AY202" s="163"/>
      <c r="AZ202" s="163"/>
      <c r="BA202" s="163"/>
      <c r="BB202" s="163"/>
      <c r="BC202" s="163"/>
      <c r="BD202" s="163"/>
      <c r="BE202" s="163"/>
      <c r="BF202" s="163"/>
      <c r="BG202" s="163"/>
      <c r="BH202" s="163"/>
      <c r="BI202" s="163"/>
      <c r="BJ202" s="163"/>
      <c r="BK202" s="163"/>
      <c r="BL202" s="163"/>
      <c r="BM202" s="163"/>
      <c r="BN202" s="163"/>
      <c r="BO202" s="163"/>
      <c r="BP202" s="163"/>
      <c r="BQ202" s="163"/>
      <c r="BR202" s="163"/>
      <c r="BS202" s="163"/>
      <c r="BT202" s="163"/>
      <c r="BU202" s="163"/>
      <c r="BV202" s="163"/>
      <c r="BW202" s="163"/>
      <c r="BX202" s="163"/>
      <c r="BY202" s="163"/>
      <c r="BZ202" s="163"/>
      <c r="CA202" s="163"/>
      <c r="CB202" s="163"/>
      <c r="CC202" s="163"/>
      <c r="CD202" s="163"/>
      <c r="CE202" s="163"/>
      <c r="CF202" s="163"/>
      <c r="CG202" s="163"/>
      <c r="CH202" s="163"/>
      <c r="CI202" s="163"/>
      <c r="CJ202" s="163"/>
      <c r="CK202" s="163"/>
      <c r="CL202" s="163"/>
      <c r="CM202" s="163"/>
      <c r="CN202" s="163"/>
      <c r="CO202" s="163"/>
      <c r="CP202" s="163"/>
      <c r="CQ202" s="163"/>
      <c r="CR202" s="163"/>
      <c r="CS202" s="163"/>
      <c r="CT202" s="163"/>
      <c r="CU202" s="163"/>
      <c r="CV202" s="163"/>
      <c r="CW202" s="163"/>
      <c r="CX202" s="163"/>
      <c r="CY202" s="163"/>
      <c r="CZ202" s="163"/>
      <c r="DA202" s="163"/>
      <c r="DB202" s="163"/>
      <c r="DC202" s="163"/>
      <c r="DD202" s="163"/>
      <c r="DE202" s="163"/>
      <c r="DF202" s="163"/>
      <c r="DG202" s="163"/>
      <c r="DH202" s="163"/>
      <c r="DI202" s="163"/>
      <c r="DJ202" s="163"/>
      <c r="DK202" s="163"/>
      <c r="DL202" s="163"/>
      <c r="DM202" s="163"/>
      <c r="DN202" s="163"/>
      <c r="DO202" s="163"/>
      <c r="DP202" s="163"/>
      <c r="DQ202" s="163"/>
      <c r="DR202" s="163"/>
      <c r="DS202" s="163"/>
      <c r="DT202" s="163"/>
      <c r="DU202" s="163"/>
      <c r="DV202" s="163"/>
      <c r="DW202" s="163"/>
      <c r="DX202" s="163"/>
      <c r="DY202" s="163"/>
      <c r="DZ202" s="163"/>
      <c r="EA202" s="163"/>
      <c r="EB202" s="163"/>
      <c r="EC202" s="163"/>
      <c r="ED202" s="163"/>
      <c r="EE202" s="163"/>
      <c r="EF202" s="163"/>
      <c r="EG202" s="163"/>
      <c r="EH202" s="163"/>
      <c r="EI202" s="163"/>
      <c r="EJ202" s="163"/>
      <c r="EK202" s="163"/>
    </row>
    <row r="203" spans="1:141" s="155" customFormat="1" ht="21.75" customHeight="1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  <c r="AC203" s="163"/>
      <c r="AD203" s="163"/>
      <c r="AE203" s="163"/>
      <c r="AF203" s="163"/>
      <c r="AG203" s="163"/>
      <c r="AH203" s="163"/>
      <c r="AI203" s="163"/>
      <c r="AJ203" s="163"/>
      <c r="AK203" s="163"/>
      <c r="AL203" s="163"/>
      <c r="AM203" s="163"/>
      <c r="AN203" s="163"/>
      <c r="AO203" s="163"/>
      <c r="AP203" s="163"/>
      <c r="AQ203" s="163"/>
      <c r="AR203" s="163"/>
      <c r="AS203" s="163"/>
      <c r="AT203" s="163"/>
      <c r="AU203" s="163"/>
      <c r="AV203" s="163"/>
      <c r="AW203" s="163"/>
      <c r="AX203" s="163"/>
      <c r="AY203" s="163"/>
      <c r="AZ203" s="163"/>
      <c r="BA203" s="163"/>
      <c r="BB203" s="163"/>
      <c r="BC203" s="163"/>
      <c r="BD203" s="163"/>
      <c r="BE203" s="163"/>
      <c r="BF203" s="163"/>
      <c r="BG203" s="163"/>
      <c r="BH203" s="163"/>
      <c r="BI203" s="163"/>
      <c r="BJ203" s="163"/>
      <c r="BK203" s="163"/>
      <c r="BL203" s="163"/>
      <c r="BM203" s="163"/>
      <c r="BN203" s="163"/>
      <c r="BO203" s="163"/>
      <c r="BP203" s="163"/>
      <c r="BQ203" s="163"/>
      <c r="BR203" s="163"/>
      <c r="BS203" s="163"/>
      <c r="BT203" s="163"/>
      <c r="BU203" s="163"/>
      <c r="BV203" s="163"/>
      <c r="BW203" s="163"/>
      <c r="BX203" s="163"/>
      <c r="BY203" s="163"/>
      <c r="BZ203" s="163"/>
      <c r="CA203" s="163"/>
      <c r="CB203" s="163"/>
      <c r="CC203" s="163"/>
      <c r="CD203" s="163"/>
      <c r="CE203" s="163"/>
      <c r="CF203" s="163"/>
      <c r="CG203" s="163"/>
      <c r="CH203" s="163"/>
      <c r="CI203" s="163"/>
      <c r="CJ203" s="163"/>
      <c r="CK203" s="163"/>
      <c r="CL203" s="163"/>
      <c r="CM203" s="163"/>
      <c r="CN203" s="163"/>
      <c r="CO203" s="163"/>
      <c r="CP203" s="163"/>
      <c r="CQ203" s="163"/>
      <c r="CR203" s="163"/>
      <c r="CS203" s="163"/>
      <c r="CT203" s="163"/>
      <c r="CU203" s="163"/>
      <c r="CV203" s="163"/>
      <c r="CW203" s="163"/>
      <c r="CX203" s="163"/>
      <c r="CY203" s="163"/>
      <c r="CZ203" s="163"/>
      <c r="DA203" s="163"/>
      <c r="DB203" s="163"/>
      <c r="DC203" s="163"/>
      <c r="DD203" s="163"/>
      <c r="DE203" s="163"/>
      <c r="DF203" s="163"/>
      <c r="DG203" s="163"/>
      <c r="DH203" s="163"/>
      <c r="DI203" s="163"/>
      <c r="DJ203" s="163"/>
      <c r="DK203" s="163"/>
      <c r="DL203" s="163"/>
      <c r="DM203" s="163"/>
      <c r="DN203" s="163"/>
      <c r="DO203" s="163"/>
      <c r="DP203" s="163"/>
      <c r="DQ203" s="163"/>
      <c r="DR203" s="163"/>
      <c r="DS203" s="163"/>
      <c r="DT203" s="163"/>
      <c r="DU203" s="163"/>
      <c r="DV203" s="163"/>
      <c r="DW203" s="163"/>
      <c r="DX203" s="163"/>
      <c r="DY203" s="163"/>
      <c r="DZ203" s="163"/>
      <c r="EA203" s="163"/>
      <c r="EB203" s="163"/>
      <c r="EC203" s="163"/>
      <c r="ED203" s="163"/>
      <c r="EE203" s="163"/>
      <c r="EF203" s="163"/>
      <c r="EG203" s="163"/>
      <c r="EH203" s="163"/>
      <c r="EI203" s="163"/>
      <c r="EJ203" s="163"/>
      <c r="EK203" s="163"/>
    </row>
    <row r="204" spans="1:141" s="155" customFormat="1" ht="21.75" customHeight="1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  <c r="AC204" s="163"/>
      <c r="AD204" s="163"/>
      <c r="AE204" s="163"/>
      <c r="AF204" s="163"/>
      <c r="AG204" s="163"/>
      <c r="AH204" s="163"/>
      <c r="AI204" s="163"/>
      <c r="AJ204" s="163"/>
      <c r="AK204" s="163"/>
      <c r="AL204" s="163"/>
      <c r="AM204" s="163"/>
      <c r="AN204" s="163"/>
      <c r="AO204" s="163"/>
      <c r="AP204" s="163"/>
      <c r="AQ204" s="163"/>
      <c r="AR204" s="163"/>
      <c r="AS204" s="163"/>
      <c r="AT204" s="163"/>
      <c r="AU204" s="163"/>
      <c r="AV204" s="163"/>
      <c r="AW204" s="163"/>
      <c r="AX204" s="163"/>
      <c r="AY204" s="163"/>
      <c r="AZ204" s="163"/>
      <c r="BA204" s="163"/>
      <c r="BB204" s="163"/>
      <c r="BC204" s="163"/>
      <c r="BD204" s="163"/>
      <c r="BE204" s="163"/>
      <c r="BF204" s="163"/>
      <c r="BG204" s="163"/>
      <c r="BH204" s="163"/>
      <c r="BI204" s="163"/>
      <c r="BJ204" s="163"/>
      <c r="BK204" s="163"/>
      <c r="BL204" s="163"/>
      <c r="BM204" s="163"/>
      <c r="BN204" s="163"/>
      <c r="BO204" s="163"/>
      <c r="BP204" s="163"/>
      <c r="BQ204" s="163"/>
      <c r="BR204" s="163"/>
      <c r="BS204" s="163"/>
      <c r="BT204" s="163"/>
      <c r="BU204" s="163"/>
      <c r="BV204" s="163"/>
      <c r="BW204" s="163"/>
      <c r="BX204" s="163"/>
      <c r="BY204" s="163"/>
      <c r="BZ204" s="163"/>
      <c r="CA204" s="163"/>
      <c r="CB204" s="163"/>
      <c r="CC204" s="163"/>
      <c r="CD204" s="163"/>
      <c r="CE204" s="163"/>
      <c r="CF204" s="163"/>
      <c r="CG204" s="163"/>
      <c r="CH204" s="163"/>
      <c r="CI204" s="163"/>
      <c r="CJ204" s="163"/>
      <c r="CK204" s="163"/>
      <c r="CL204" s="163"/>
      <c r="CM204" s="163"/>
      <c r="CN204" s="163"/>
      <c r="CO204" s="163"/>
      <c r="CP204" s="163"/>
      <c r="CQ204" s="163"/>
      <c r="CR204" s="163"/>
      <c r="CS204" s="163"/>
      <c r="CT204" s="163"/>
      <c r="CU204" s="163"/>
      <c r="CV204" s="163"/>
      <c r="CW204" s="163"/>
      <c r="CX204" s="163"/>
      <c r="CY204" s="163"/>
      <c r="CZ204" s="163"/>
      <c r="DA204" s="163"/>
      <c r="DB204" s="163"/>
      <c r="DC204" s="163"/>
      <c r="DD204" s="163"/>
      <c r="DE204" s="163"/>
      <c r="DF204" s="163"/>
      <c r="DG204" s="163"/>
      <c r="DH204" s="163"/>
      <c r="DI204" s="163"/>
      <c r="DJ204" s="163"/>
      <c r="DK204" s="163"/>
      <c r="DL204" s="163"/>
      <c r="DM204" s="163"/>
      <c r="DN204" s="163"/>
      <c r="DO204" s="163"/>
      <c r="DP204" s="163"/>
      <c r="DQ204" s="163"/>
      <c r="DR204" s="163"/>
      <c r="DS204" s="163"/>
      <c r="DT204" s="163"/>
      <c r="DU204" s="163"/>
      <c r="DV204" s="163"/>
      <c r="DW204" s="163"/>
      <c r="DX204" s="163"/>
      <c r="DY204" s="163"/>
      <c r="DZ204" s="163"/>
      <c r="EA204" s="163"/>
      <c r="EB204" s="163"/>
      <c r="EC204" s="163"/>
      <c r="ED204" s="163"/>
      <c r="EE204" s="163"/>
      <c r="EF204" s="163"/>
      <c r="EG204" s="163"/>
      <c r="EH204" s="163"/>
      <c r="EI204" s="163"/>
      <c r="EJ204" s="163"/>
      <c r="EK204" s="163"/>
    </row>
    <row r="205" spans="1:141" s="155" customFormat="1" ht="21.75" customHeight="1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  <c r="AC205" s="163"/>
      <c r="AD205" s="163"/>
      <c r="AE205" s="163"/>
      <c r="AF205" s="163"/>
      <c r="AG205" s="163"/>
      <c r="AH205" s="163"/>
      <c r="AI205" s="163"/>
      <c r="AJ205" s="163"/>
      <c r="AK205" s="163"/>
      <c r="AL205" s="163"/>
      <c r="AM205" s="163"/>
      <c r="AN205" s="163"/>
      <c r="AO205" s="163"/>
      <c r="AP205" s="163"/>
      <c r="AQ205" s="163"/>
      <c r="AR205" s="163"/>
      <c r="AS205" s="163"/>
      <c r="AT205" s="163"/>
      <c r="AU205" s="163"/>
      <c r="AV205" s="163"/>
      <c r="AW205" s="163"/>
      <c r="AX205" s="163"/>
      <c r="AY205" s="163"/>
      <c r="AZ205" s="163"/>
      <c r="BA205" s="163"/>
      <c r="BB205" s="163"/>
      <c r="BC205" s="163"/>
      <c r="BD205" s="163"/>
      <c r="BE205" s="163"/>
      <c r="BF205" s="163"/>
      <c r="BG205" s="163"/>
      <c r="BH205" s="163"/>
      <c r="BI205" s="163"/>
      <c r="BJ205" s="163"/>
      <c r="BK205" s="163"/>
      <c r="BL205" s="163"/>
      <c r="BM205" s="163"/>
      <c r="BN205" s="163"/>
      <c r="BO205" s="163"/>
      <c r="BP205" s="163"/>
      <c r="BQ205" s="163"/>
      <c r="BR205" s="163"/>
      <c r="BS205" s="163"/>
      <c r="BT205" s="163"/>
      <c r="BU205" s="163"/>
      <c r="BV205" s="163"/>
      <c r="BW205" s="163"/>
      <c r="BX205" s="163"/>
      <c r="BY205" s="163"/>
      <c r="BZ205" s="163"/>
      <c r="CA205" s="163"/>
      <c r="CB205" s="163"/>
      <c r="CC205" s="163"/>
      <c r="CD205" s="163"/>
      <c r="CE205" s="163"/>
      <c r="CF205" s="163"/>
      <c r="CG205" s="163"/>
      <c r="CH205" s="163"/>
      <c r="CI205" s="163"/>
      <c r="CJ205" s="163"/>
      <c r="CK205" s="163"/>
      <c r="CL205" s="163"/>
      <c r="CM205" s="163"/>
      <c r="CN205" s="163"/>
      <c r="CO205" s="163"/>
      <c r="CP205" s="163"/>
      <c r="CQ205" s="163"/>
      <c r="CR205" s="163"/>
      <c r="CS205" s="163"/>
      <c r="CT205" s="163"/>
      <c r="CU205" s="163"/>
      <c r="CV205" s="163"/>
      <c r="CW205" s="163"/>
      <c r="CX205" s="163"/>
      <c r="CY205" s="163"/>
      <c r="CZ205" s="163"/>
      <c r="DA205" s="163"/>
      <c r="DB205" s="163"/>
      <c r="DC205" s="163"/>
      <c r="DD205" s="163"/>
      <c r="DE205" s="163"/>
      <c r="DF205" s="163"/>
      <c r="DG205" s="163"/>
      <c r="DH205" s="163"/>
      <c r="DI205" s="163"/>
      <c r="DJ205" s="163"/>
      <c r="DK205" s="163"/>
      <c r="DL205" s="163"/>
      <c r="DM205" s="163"/>
      <c r="DN205" s="163"/>
      <c r="DO205" s="163"/>
      <c r="DP205" s="163"/>
      <c r="DQ205" s="163"/>
      <c r="DR205" s="163"/>
      <c r="DS205" s="163"/>
      <c r="DT205" s="163"/>
      <c r="DU205" s="163"/>
      <c r="DV205" s="163"/>
      <c r="DW205" s="163"/>
      <c r="DX205" s="163"/>
      <c r="DY205" s="163"/>
      <c r="DZ205" s="163"/>
      <c r="EA205" s="163"/>
      <c r="EB205" s="163"/>
      <c r="EC205" s="163"/>
      <c r="ED205" s="163"/>
      <c r="EE205" s="163"/>
      <c r="EF205" s="163"/>
      <c r="EG205" s="163"/>
      <c r="EH205" s="163"/>
      <c r="EI205" s="163"/>
      <c r="EJ205" s="163"/>
      <c r="EK205" s="163"/>
    </row>
    <row r="206" spans="1:141" s="155" customFormat="1" ht="21.75" customHeight="1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  <c r="AC206" s="163"/>
      <c r="AD206" s="163"/>
      <c r="AE206" s="163"/>
      <c r="AF206" s="163"/>
      <c r="AG206" s="163"/>
      <c r="AH206" s="163"/>
      <c r="AI206" s="163"/>
      <c r="AJ206" s="163"/>
      <c r="AK206" s="163"/>
      <c r="AL206" s="163"/>
      <c r="AM206" s="163"/>
      <c r="AN206" s="163"/>
      <c r="AO206" s="163"/>
      <c r="AP206" s="163"/>
      <c r="AQ206" s="163"/>
      <c r="AR206" s="163"/>
      <c r="AS206" s="163"/>
      <c r="AT206" s="163"/>
      <c r="AU206" s="163"/>
      <c r="AV206" s="163"/>
      <c r="AW206" s="163"/>
      <c r="AX206" s="163"/>
      <c r="AY206" s="163"/>
      <c r="AZ206" s="163"/>
      <c r="BA206" s="163"/>
      <c r="BB206" s="163"/>
      <c r="BC206" s="163"/>
      <c r="BD206" s="163"/>
      <c r="BE206" s="163"/>
      <c r="BF206" s="163"/>
      <c r="BG206" s="163"/>
      <c r="BH206" s="163"/>
      <c r="BI206" s="163"/>
      <c r="BJ206" s="163"/>
      <c r="BK206" s="163"/>
      <c r="BL206" s="163"/>
      <c r="BM206" s="163"/>
      <c r="BN206" s="163"/>
      <c r="BO206" s="163"/>
      <c r="BP206" s="163"/>
      <c r="BQ206" s="163"/>
      <c r="BR206" s="163"/>
      <c r="BS206" s="163"/>
      <c r="BT206" s="163"/>
      <c r="BU206" s="163"/>
      <c r="BV206" s="163"/>
      <c r="BW206" s="163"/>
      <c r="BX206" s="163"/>
      <c r="BY206" s="163"/>
      <c r="BZ206" s="163"/>
      <c r="CA206" s="163"/>
      <c r="CB206" s="163"/>
      <c r="CC206" s="163"/>
      <c r="CD206" s="163"/>
      <c r="CE206" s="163"/>
      <c r="CF206" s="163"/>
      <c r="CG206" s="163"/>
      <c r="CH206" s="163"/>
      <c r="CI206" s="163"/>
      <c r="CJ206" s="163"/>
      <c r="CK206" s="163"/>
      <c r="CL206" s="163"/>
      <c r="CM206" s="163"/>
      <c r="CN206" s="163"/>
      <c r="CO206" s="163"/>
      <c r="CP206" s="163"/>
      <c r="CQ206" s="163"/>
      <c r="CR206" s="163"/>
      <c r="CS206" s="163"/>
      <c r="CT206" s="163"/>
      <c r="CU206" s="163"/>
      <c r="CV206" s="163"/>
      <c r="CW206" s="163"/>
      <c r="CX206" s="163"/>
      <c r="CY206" s="163"/>
      <c r="CZ206" s="163"/>
      <c r="DA206" s="163"/>
      <c r="DB206" s="163"/>
      <c r="DC206" s="163"/>
      <c r="DD206" s="163"/>
      <c r="DE206" s="163"/>
      <c r="DF206" s="163"/>
      <c r="DG206" s="163"/>
      <c r="DH206" s="163"/>
      <c r="DI206" s="163"/>
      <c r="DJ206" s="163"/>
      <c r="DK206" s="163"/>
      <c r="DL206" s="163"/>
      <c r="DM206" s="163"/>
      <c r="DN206" s="163"/>
      <c r="DO206" s="163"/>
      <c r="DP206" s="163"/>
      <c r="DQ206" s="163"/>
      <c r="DR206" s="163"/>
      <c r="DS206" s="163"/>
      <c r="DT206" s="163"/>
      <c r="DU206" s="163"/>
      <c r="DV206" s="163"/>
      <c r="DW206" s="163"/>
      <c r="DX206" s="163"/>
      <c r="DY206" s="163"/>
      <c r="DZ206" s="163"/>
      <c r="EA206" s="163"/>
      <c r="EB206" s="163"/>
      <c r="EC206" s="163"/>
      <c r="ED206" s="163"/>
      <c r="EE206" s="163"/>
      <c r="EF206" s="163"/>
      <c r="EG206" s="163"/>
      <c r="EH206" s="163"/>
      <c r="EI206" s="163"/>
      <c r="EJ206" s="163"/>
      <c r="EK206" s="163"/>
    </row>
    <row r="207" spans="1:141" s="155" customFormat="1" ht="21.75" customHeight="1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  <c r="AC207" s="163"/>
      <c r="AD207" s="163"/>
      <c r="AE207" s="163"/>
      <c r="AF207" s="163"/>
      <c r="AG207" s="163"/>
      <c r="AH207" s="163"/>
      <c r="AI207" s="163"/>
      <c r="AJ207" s="163"/>
      <c r="AK207" s="163"/>
      <c r="AL207" s="163"/>
      <c r="AM207" s="163"/>
      <c r="AN207" s="163"/>
      <c r="AO207" s="163"/>
      <c r="AP207" s="163"/>
      <c r="AQ207" s="163"/>
      <c r="AR207" s="163"/>
      <c r="AS207" s="163"/>
      <c r="AT207" s="163"/>
      <c r="AU207" s="163"/>
      <c r="AV207" s="163"/>
      <c r="AW207" s="163"/>
      <c r="AX207" s="163"/>
      <c r="AY207" s="163"/>
      <c r="AZ207" s="163"/>
      <c r="BA207" s="163"/>
      <c r="BB207" s="163"/>
      <c r="BC207" s="163"/>
      <c r="BD207" s="163"/>
      <c r="BE207" s="163"/>
      <c r="BF207" s="163"/>
      <c r="BG207" s="163"/>
      <c r="BH207" s="163"/>
      <c r="BI207" s="163"/>
      <c r="BJ207" s="163"/>
      <c r="BK207" s="163"/>
      <c r="BL207" s="163"/>
      <c r="BM207" s="163"/>
      <c r="BN207" s="163"/>
      <c r="BO207" s="163"/>
      <c r="BP207" s="163"/>
      <c r="BQ207" s="163"/>
      <c r="BR207" s="163"/>
      <c r="BS207" s="163"/>
      <c r="BT207" s="163"/>
      <c r="BU207" s="163"/>
      <c r="BV207" s="163"/>
      <c r="BW207" s="163"/>
      <c r="BX207" s="163"/>
      <c r="BY207" s="163"/>
      <c r="BZ207" s="163"/>
      <c r="CA207" s="163"/>
      <c r="CB207" s="163"/>
      <c r="CC207" s="163"/>
      <c r="CD207" s="163"/>
      <c r="CE207" s="163"/>
      <c r="CF207" s="163"/>
      <c r="CG207" s="163"/>
      <c r="CH207" s="163"/>
      <c r="CI207" s="163"/>
      <c r="CJ207" s="163"/>
      <c r="CK207" s="163"/>
      <c r="CL207" s="163"/>
      <c r="CM207" s="163"/>
      <c r="CN207" s="163"/>
      <c r="CO207" s="163"/>
      <c r="CP207" s="163"/>
      <c r="CQ207" s="163"/>
      <c r="CR207" s="163"/>
      <c r="CS207" s="163"/>
      <c r="CT207" s="163"/>
      <c r="CU207" s="163"/>
      <c r="CV207" s="163"/>
      <c r="CW207" s="163"/>
      <c r="CX207" s="163"/>
      <c r="CY207" s="163"/>
      <c r="CZ207" s="163"/>
      <c r="DA207" s="163"/>
      <c r="DB207" s="163"/>
      <c r="DC207" s="163"/>
      <c r="DD207" s="163"/>
      <c r="DE207" s="163"/>
      <c r="DF207" s="163"/>
      <c r="DG207" s="163"/>
      <c r="DH207" s="163"/>
      <c r="DI207" s="163"/>
      <c r="DJ207" s="163"/>
      <c r="DK207" s="163"/>
      <c r="DL207" s="163"/>
      <c r="DM207" s="163"/>
      <c r="DN207" s="163"/>
      <c r="DO207" s="163"/>
      <c r="DP207" s="163"/>
      <c r="DQ207" s="163"/>
      <c r="DR207" s="163"/>
      <c r="DS207" s="163"/>
      <c r="DT207" s="163"/>
      <c r="DU207" s="163"/>
      <c r="DV207" s="163"/>
      <c r="DW207" s="163"/>
      <c r="DX207" s="163"/>
      <c r="DY207" s="163"/>
      <c r="DZ207" s="163"/>
      <c r="EA207" s="163"/>
      <c r="EB207" s="163"/>
      <c r="EC207" s="163"/>
      <c r="ED207" s="163"/>
      <c r="EE207" s="163"/>
      <c r="EF207" s="163"/>
      <c r="EG207" s="163"/>
      <c r="EH207" s="163"/>
      <c r="EI207" s="163"/>
      <c r="EJ207" s="163"/>
      <c r="EK207" s="163"/>
    </row>
    <row r="208" spans="1:141" s="155" customFormat="1" ht="21.75" customHeight="1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  <c r="AC208" s="163"/>
      <c r="AD208" s="163"/>
      <c r="AE208" s="163"/>
      <c r="AF208" s="163"/>
      <c r="AG208" s="163"/>
      <c r="AH208" s="163"/>
      <c r="AI208" s="163"/>
      <c r="AJ208" s="163"/>
      <c r="AK208" s="163"/>
      <c r="AL208" s="163"/>
      <c r="AM208" s="163"/>
      <c r="AN208" s="163"/>
      <c r="AO208" s="163"/>
      <c r="AP208" s="163"/>
      <c r="AQ208" s="163"/>
      <c r="AR208" s="163"/>
      <c r="AS208" s="163"/>
      <c r="AT208" s="163"/>
      <c r="AU208" s="163"/>
      <c r="AV208" s="163"/>
      <c r="AW208" s="163"/>
      <c r="AX208" s="163"/>
      <c r="AY208" s="163"/>
      <c r="AZ208" s="163"/>
      <c r="BA208" s="163"/>
      <c r="BB208" s="163"/>
      <c r="BC208" s="163"/>
      <c r="BD208" s="163"/>
      <c r="BE208" s="163"/>
      <c r="BF208" s="163"/>
      <c r="BG208" s="163"/>
      <c r="BH208" s="163"/>
      <c r="BI208" s="163"/>
      <c r="BJ208" s="163"/>
      <c r="BK208" s="163"/>
      <c r="BL208" s="163"/>
      <c r="BM208" s="163"/>
      <c r="BN208" s="163"/>
      <c r="BO208" s="163"/>
      <c r="BP208" s="163"/>
      <c r="BQ208" s="163"/>
      <c r="BR208" s="163"/>
      <c r="BS208" s="163"/>
      <c r="BT208" s="163"/>
      <c r="BU208" s="163"/>
      <c r="BV208" s="163"/>
      <c r="BW208" s="163"/>
      <c r="BX208" s="163"/>
      <c r="BY208" s="163"/>
      <c r="BZ208" s="163"/>
      <c r="CA208" s="163"/>
      <c r="CB208" s="163"/>
      <c r="CC208" s="163"/>
      <c r="CD208" s="163"/>
      <c r="CE208" s="163"/>
      <c r="CF208" s="163"/>
      <c r="CG208" s="163"/>
      <c r="CH208" s="163"/>
      <c r="CI208" s="163"/>
      <c r="CJ208" s="163"/>
      <c r="CK208" s="163"/>
      <c r="CL208" s="163"/>
      <c r="CM208" s="163"/>
      <c r="CN208" s="163"/>
      <c r="CO208" s="163"/>
      <c r="CP208" s="163"/>
      <c r="CQ208" s="163"/>
      <c r="CR208" s="163"/>
      <c r="CS208" s="163"/>
      <c r="CT208" s="163"/>
      <c r="CU208" s="163"/>
      <c r="CV208" s="163"/>
      <c r="CW208" s="163"/>
      <c r="CX208" s="163"/>
      <c r="CY208" s="163"/>
      <c r="CZ208" s="163"/>
      <c r="DA208" s="163"/>
      <c r="DB208" s="163"/>
      <c r="DC208" s="163"/>
      <c r="DD208" s="163"/>
      <c r="DE208" s="163"/>
      <c r="DF208" s="163"/>
      <c r="DG208" s="163"/>
      <c r="DH208" s="163"/>
      <c r="DI208" s="163"/>
      <c r="DJ208" s="163"/>
      <c r="DK208" s="163"/>
      <c r="DL208" s="163"/>
      <c r="DM208" s="163"/>
      <c r="DN208" s="163"/>
      <c r="DO208" s="163"/>
      <c r="DP208" s="163"/>
      <c r="DQ208" s="163"/>
      <c r="DR208" s="163"/>
      <c r="DS208" s="163"/>
      <c r="DT208" s="163"/>
      <c r="DU208" s="163"/>
      <c r="DV208" s="163"/>
      <c r="DW208" s="163"/>
      <c r="DX208" s="163"/>
      <c r="DY208" s="163"/>
      <c r="DZ208" s="163"/>
      <c r="EA208" s="163"/>
      <c r="EB208" s="163"/>
      <c r="EC208" s="163"/>
      <c r="ED208" s="163"/>
      <c r="EE208" s="163"/>
      <c r="EF208" s="163"/>
      <c r="EG208" s="163"/>
      <c r="EH208" s="163"/>
      <c r="EI208" s="163"/>
      <c r="EJ208" s="163"/>
      <c r="EK208" s="163"/>
    </row>
    <row r="209" spans="1:141" s="155" customFormat="1" ht="21.75" customHeight="1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  <c r="AC209" s="163"/>
      <c r="AD209" s="163"/>
      <c r="AE209" s="163"/>
      <c r="AF209" s="163"/>
      <c r="AG209" s="163"/>
      <c r="AH209" s="163"/>
      <c r="AI209" s="163"/>
      <c r="AJ209" s="163"/>
      <c r="AK209" s="163"/>
      <c r="AL209" s="163"/>
      <c r="AM209" s="163"/>
      <c r="AN209" s="163"/>
      <c r="AO209" s="163"/>
      <c r="AP209" s="163"/>
      <c r="AQ209" s="163"/>
      <c r="AR209" s="163"/>
      <c r="AS209" s="163"/>
      <c r="AT209" s="163"/>
      <c r="AU209" s="163"/>
      <c r="AV209" s="163"/>
      <c r="AW209" s="163"/>
      <c r="AX209" s="163"/>
      <c r="AY209" s="163"/>
      <c r="AZ209" s="163"/>
      <c r="BA209" s="163"/>
      <c r="BB209" s="163"/>
      <c r="BC209" s="163"/>
      <c r="BD209" s="163"/>
      <c r="BE209" s="163"/>
      <c r="BF209" s="163"/>
      <c r="BG209" s="163"/>
      <c r="BH209" s="163"/>
      <c r="BI209" s="163"/>
      <c r="BJ209" s="163"/>
      <c r="BK209" s="163"/>
      <c r="BL209" s="163"/>
      <c r="BM209" s="163"/>
      <c r="BN209" s="163"/>
      <c r="BO209" s="163"/>
      <c r="BP209" s="163"/>
      <c r="BQ209" s="163"/>
      <c r="BR209" s="163"/>
      <c r="BS209" s="163"/>
      <c r="BT209" s="163"/>
      <c r="BU209" s="163"/>
      <c r="BV209" s="163"/>
      <c r="BW209" s="163"/>
      <c r="BX209" s="163"/>
      <c r="BY209" s="163"/>
      <c r="BZ209" s="163"/>
      <c r="CA209" s="163"/>
      <c r="CB209" s="163"/>
      <c r="CC209" s="163"/>
      <c r="CD209" s="163"/>
      <c r="CE209" s="163"/>
      <c r="CF209" s="163"/>
      <c r="CG209" s="163"/>
      <c r="CH209" s="163"/>
      <c r="CI209" s="163"/>
      <c r="CJ209" s="163"/>
      <c r="CK209" s="163"/>
      <c r="CL209" s="163"/>
      <c r="CM209" s="163"/>
      <c r="CN209" s="163"/>
      <c r="CO209" s="163"/>
      <c r="CP209" s="163"/>
      <c r="CQ209" s="163"/>
      <c r="CR209" s="163"/>
      <c r="CS209" s="163"/>
      <c r="CT209" s="163"/>
      <c r="CU209" s="163"/>
      <c r="CV209" s="163"/>
      <c r="CW209" s="163"/>
      <c r="CX209" s="163"/>
      <c r="CY209" s="163"/>
      <c r="CZ209" s="163"/>
      <c r="DA209" s="163"/>
      <c r="DB209" s="163"/>
      <c r="DC209" s="163"/>
      <c r="DD209" s="163"/>
      <c r="DE209" s="163"/>
      <c r="DF209" s="163"/>
      <c r="DG209" s="163"/>
      <c r="DH209" s="163"/>
      <c r="DI209" s="163"/>
      <c r="DJ209" s="163"/>
      <c r="DK209" s="163"/>
      <c r="DL209" s="163"/>
      <c r="DM209" s="163"/>
      <c r="DN209" s="163"/>
      <c r="DO209" s="163"/>
      <c r="DP209" s="163"/>
      <c r="DQ209" s="163"/>
      <c r="DR209" s="163"/>
      <c r="DS209" s="163"/>
      <c r="DT209" s="163"/>
      <c r="DU209" s="163"/>
      <c r="DV209" s="163"/>
      <c r="DW209" s="163"/>
      <c r="DX209" s="163"/>
      <c r="DY209" s="163"/>
      <c r="DZ209" s="163"/>
      <c r="EA209" s="163"/>
      <c r="EB209" s="163"/>
      <c r="EC209" s="163"/>
      <c r="ED209" s="163"/>
      <c r="EE209" s="163"/>
      <c r="EF209" s="163"/>
      <c r="EG209" s="163"/>
      <c r="EH209" s="163"/>
      <c r="EI209" s="163"/>
      <c r="EJ209" s="163"/>
      <c r="EK209" s="163"/>
    </row>
    <row r="210" spans="1:141" s="155" customFormat="1" ht="21.75" customHeight="1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  <c r="AC210" s="163"/>
      <c r="AD210" s="163"/>
      <c r="AE210" s="163"/>
      <c r="AF210" s="163"/>
      <c r="AG210" s="163"/>
      <c r="AH210" s="163"/>
      <c r="AI210" s="163"/>
      <c r="AJ210" s="163"/>
      <c r="AK210" s="163"/>
      <c r="AL210" s="163"/>
      <c r="AM210" s="163"/>
      <c r="AN210" s="163"/>
      <c r="AO210" s="163"/>
      <c r="AP210" s="163"/>
      <c r="AQ210" s="163"/>
      <c r="AR210" s="163"/>
      <c r="AS210" s="163"/>
      <c r="AT210" s="163"/>
      <c r="AU210" s="163"/>
      <c r="AV210" s="163"/>
      <c r="AW210" s="163"/>
      <c r="AX210" s="163"/>
      <c r="AY210" s="163"/>
      <c r="AZ210" s="163"/>
      <c r="BA210" s="163"/>
      <c r="BB210" s="163"/>
      <c r="BC210" s="163"/>
      <c r="BD210" s="163"/>
      <c r="BE210" s="163"/>
      <c r="BF210" s="163"/>
      <c r="BG210" s="163"/>
      <c r="BH210" s="163"/>
      <c r="BI210" s="163"/>
      <c r="BJ210" s="163"/>
      <c r="BK210" s="163"/>
      <c r="BL210" s="163"/>
      <c r="BM210" s="163"/>
      <c r="BN210" s="163"/>
      <c r="BO210" s="163"/>
      <c r="BP210" s="163"/>
      <c r="BQ210" s="163"/>
      <c r="BR210" s="163"/>
      <c r="BS210" s="163"/>
      <c r="BT210" s="163"/>
      <c r="BU210" s="163"/>
      <c r="BV210" s="163"/>
      <c r="BW210" s="163"/>
      <c r="BX210" s="163"/>
      <c r="BY210" s="163"/>
      <c r="BZ210" s="163"/>
      <c r="CA210" s="163"/>
      <c r="CB210" s="163"/>
      <c r="CC210" s="163"/>
      <c r="CD210" s="163"/>
      <c r="CE210" s="163"/>
      <c r="CF210" s="163"/>
      <c r="CG210" s="163"/>
      <c r="CH210" s="163"/>
      <c r="CI210" s="163"/>
      <c r="CJ210" s="163"/>
      <c r="CK210" s="163"/>
      <c r="CL210" s="163"/>
      <c r="CM210" s="163"/>
      <c r="CN210" s="163"/>
      <c r="CO210" s="163"/>
      <c r="CP210" s="163"/>
      <c r="CQ210" s="163"/>
      <c r="CR210" s="163"/>
      <c r="CS210" s="163"/>
      <c r="CT210" s="163"/>
      <c r="CU210" s="163"/>
      <c r="CV210" s="163"/>
      <c r="CW210" s="163"/>
      <c r="CX210" s="163"/>
      <c r="CY210" s="163"/>
      <c r="CZ210" s="163"/>
      <c r="DA210" s="163"/>
      <c r="DB210" s="163"/>
      <c r="DC210" s="163"/>
      <c r="DD210" s="163"/>
      <c r="DE210" s="163"/>
      <c r="DF210" s="163"/>
      <c r="DG210" s="163"/>
      <c r="DH210" s="163"/>
      <c r="DI210" s="163"/>
      <c r="DJ210" s="163"/>
      <c r="DK210" s="163"/>
      <c r="DL210" s="163"/>
      <c r="DM210" s="163"/>
      <c r="DN210" s="163"/>
      <c r="DO210" s="163"/>
      <c r="DP210" s="163"/>
      <c r="DQ210" s="163"/>
      <c r="DR210" s="163"/>
      <c r="DS210" s="163"/>
      <c r="DT210" s="163"/>
      <c r="DU210" s="163"/>
      <c r="DV210" s="163"/>
      <c r="DW210" s="163"/>
      <c r="DX210" s="163"/>
      <c r="DY210" s="163"/>
      <c r="DZ210" s="163"/>
      <c r="EA210" s="163"/>
      <c r="EB210" s="163"/>
      <c r="EC210" s="163"/>
      <c r="ED210" s="163"/>
      <c r="EE210" s="163"/>
      <c r="EF210" s="163"/>
      <c r="EG210" s="163"/>
      <c r="EH210" s="163"/>
      <c r="EI210" s="163"/>
      <c r="EJ210" s="163"/>
      <c r="EK210" s="163"/>
    </row>
    <row r="211" spans="1:141" s="155" customFormat="1" ht="21.75" customHeight="1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  <c r="AC211" s="163"/>
      <c r="AD211" s="163"/>
      <c r="AE211" s="163"/>
      <c r="AF211" s="163"/>
      <c r="AG211" s="163"/>
      <c r="AH211" s="163"/>
      <c r="AI211" s="163"/>
      <c r="AJ211" s="163"/>
      <c r="AK211" s="163"/>
      <c r="AL211" s="163"/>
      <c r="AM211" s="163"/>
      <c r="AN211" s="163"/>
      <c r="AO211" s="163"/>
      <c r="AP211" s="163"/>
      <c r="AQ211" s="163"/>
      <c r="AR211" s="163"/>
      <c r="AS211" s="163"/>
      <c r="AT211" s="163"/>
      <c r="AU211" s="163"/>
      <c r="AV211" s="163"/>
      <c r="AW211" s="163"/>
      <c r="AX211" s="163"/>
      <c r="AY211" s="163"/>
      <c r="AZ211" s="163"/>
      <c r="BA211" s="163"/>
      <c r="BB211" s="163"/>
      <c r="BC211" s="163"/>
      <c r="BD211" s="163"/>
      <c r="BE211" s="163"/>
      <c r="BF211" s="163"/>
      <c r="BG211" s="163"/>
      <c r="BH211" s="163"/>
      <c r="BI211" s="163"/>
      <c r="BJ211" s="163"/>
      <c r="BK211" s="163"/>
      <c r="BL211" s="163"/>
      <c r="BM211" s="163"/>
      <c r="BN211" s="163"/>
      <c r="BO211" s="163"/>
      <c r="BP211" s="163"/>
      <c r="BQ211" s="163"/>
      <c r="BR211" s="163"/>
      <c r="BS211" s="163"/>
      <c r="BT211" s="163"/>
      <c r="BU211" s="163"/>
      <c r="BV211" s="163"/>
      <c r="BW211" s="163"/>
      <c r="BX211" s="163"/>
      <c r="BY211" s="163"/>
      <c r="BZ211" s="163"/>
      <c r="CA211" s="163"/>
      <c r="CB211" s="163"/>
      <c r="CC211" s="163"/>
      <c r="CD211" s="163"/>
      <c r="CE211" s="163"/>
      <c r="CF211" s="163"/>
      <c r="CG211" s="163"/>
      <c r="CH211" s="163"/>
      <c r="CI211" s="163"/>
      <c r="CJ211" s="163"/>
      <c r="CK211" s="163"/>
      <c r="CL211" s="163"/>
      <c r="CM211" s="163"/>
      <c r="CN211" s="163"/>
      <c r="CO211" s="163"/>
      <c r="CP211" s="163"/>
      <c r="CQ211" s="163"/>
      <c r="CR211" s="163"/>
      <c r="CS211" s="163"/>
      <c r="CT211" s="163"/>
      <c r="CU211" s="163"/>
      <c r="CV211" s="163"/>
      <c r="CW211" s="163"/>
      <c r="CX211" s="163"/>
      <c r="CY211" s="163"/>
      <c r="CZ211" s="163"/>
      <c r="DA211" s="163"/>
      <c r="DB211" s="163"/>
      <c r="DC211" s="163"/>
      <c r="DD211" s="163"/>
      <c r="DE211" s="163"/>
      <c r="DF211" s="163"/>
      <c r="DG211" s="163"/>
      <c r="DH211" s="163"/>
      <c r="DI211" s="163"/>
      <c r="DJ211" s="163"/>
      <c r="DK211" s="163"/>
      <c r="DL211" s="163"/>
      <c r="DM211" s="163"/>
      <c r="DN211" s="163"/>
      <c r="DO211" s="163"/>
      <c r="DP211" s="163"/>
      <c r="DQ211" s="163"/>
      <c r="DR211" s="163"/>
      <c r="DS211" s="163"/>
      <c r="DT211" s="163"/>
      <c r="DU211" s="163"/>
      <c r="DV211" s="163"/>
      <c r="DW211" s="163"/>
      <c r="DX211" s="163"/>
      <c r="DY211" s="163"/>
      <c r="DZ211" s="163"/>
      <c r="EA211" s="163"/>
      <c r="EB211" s="163"/>
      <c r="EC211" s="163"/>
      <c r="ED211" s="163"/>
      <c r="EE211" s="163"/>
      <c r="EF211" s="163"/>
      <c r="EG211" s="163"/>
      <c r="EH211" s="163"/>
      <c r="EI211" s="163"/>
      <c r="EJ211" s="163"/>
      <c r="EK211" s="163"/>
    </row>
    <row r="212" spans="1:141" s="155" customFormat="1" ht="21.75" customHeight="1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  <c r="AC212" s="163"/>
      <c r="AD212" s="163"/>
      <c r="AE212" s="163"/>
      <c r="AF212" s="163"/>
      <c r="AG212" s="163"/>
      <c r="AH212" s="163"/>
      <c r="AI212" s="163"/>
      <c r="AJ212" s="163"/>
      <c r="AK212" s="163"/>
      <c r="AL212" s="163"/>
      <c r="AM212" s="163"/>
      <c r="AN212" s="163"/>
      <c r="AO212" s="163"/>
      <c r="AP212" s="163"/>
      <c r="AQ212" s="163"/>
      <c r="AR212" s="163"/>
      <c r="AS212" s="163"/>
      <c r="AT212" s="163"/>
      <c r="AU212" s="163"/>
      <c r="AV212" s="163"/>
      <c r="AW212" s="163"/>
      <c r="AX212" s="163"/>
      <c r="AY212" s="163"/>
      <c r="AZ212" s="163"/>
      <c r="BA212" s="163"/>
      <c r="BB212" s="163"/>
      <c r="BC212" s="163"/>
      <c r="BD212" s="163"/>
      <c r="BE212" s="163"/>
      <c r="BF212" s="163"/>
      <c r="BG212" s="163"/>
      <c r="BH212" s="163"/>
      <c r="BI212" s="163"/>
      <c r="BJ212" s="163"/>
      <c r="BK212" s="163"/>
      <c r="BL212" s="163"/>
      <c r="BM212" s="163"/>
      <c r="BN212" s="163"/>
      <c r="BO212" s="163"/>
      <c r="BP212" s="163"/>
      <c r="BQ212" s="163"/>
      <c r="BR212" s="163"/>
      <c r="BS212" s="163"/>
      <c r="BT212" s="163"/>
      <c r="BU212" s="163"/>
      <c r="BV212" s="163"/>
      <c r="BW212" s="163"/>
      <c r="BX212" s="163"/>
      <c r="BY212" s="163"/>
      <c r="BZ212" s="163"/>
      <c r="CA212" s="163"/>
      <c r="CB212" s="163"/>
      <c r="CC212" s="163"/>
      <c r="CD212" s="163"/>
      <c r="CE212" s="163"/>
      <c r="CF212" s="163"/>
      <c r="CG212" s="163"/>
      <c r="CH212" s="163"/>
      <c r="CI212" s="163"/>
      <c r="CJ212" s="163"/>
      <c r="CK212" s="163"/>
      <c r="CL212" s="163"/>
      <c r="CM212" s="163"/>
      <c r="CN212" s="163"/>
      <c r="CO212" s="163"/>
      <c r="CP212" s="163"/>
      <c r="CQ212" s="163"/>
      <c r="CR212" s="163"/>
      <c r="CS212" s="163"/>
      <c r="CT212" s="163"/>
      <c r="CU212" s="163"/>
      <c r="CV212" s="163"/>
      <c r="CW212" s="163"/>
      <c r="CX212" s="163"/>
      <c r="CY212" s="163"/>
      <c r="CZ212" s="163"/>
      <c r="DA212" s="163"/>
      <c r="DB212" s="163"/>
      <c r="DC212" s="163"/>
      <c r="DD212" s="163"/>
      <c r="DE212" s="163"/>
      <c r="DF212" s="163"/>
      <c r="DG212" s="163"/>
      <c r="DH212" s="163"/>
      <c r="DI212" s="163"/>
      <c r="DJ212" s="163"/>
      <c r="DK212" s="163"/>
      <c r="DL212" s="163"/>
      <c r="DM212" s="163"/>
      <c r="DN212" s="163"/>
      <c r="DO212" s="163"/>
      <c r="DP212" s="163"/>
      <c r="DQ212" s="163"/>
      <c r="DR212" s="163"/>
      <c r="DS212" s="163"/>
      <c r="DT212" s="163"/>
      <c r="DU212" s="163"/>
      <c r="DV212" s="163"/>
      <c r="DW212" s="163"/>
      <c r="DX212" s="163"/>
      <c r="DY212" s="163"/>
      <c r="DZ212" s="163"/>
      <c r="EA212" s="163"/>
      <c r="EB212" s="163"/>
      <c r="EC212" s="163"/>
      <c r="ED212" s="163"/>
      <c r="EE212" s="163"/>
      <c r="EF212" s="163"/>
      <c r="EG212" s="163"/>
      <c r="EH212" s="163"/>
      <c r="EI212" s="163"/>
      <c r="EJ212" s="163"/>
      <c r="EK212" s="163"/>
    </row>
    <row r="213" spans="1:141" s="155" customFormat="1" ht="21.75" customHeight="1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  <c r="AC213" s="163"/>
      <c r="AD213" s="163"/>
      <c r="AE213" s="163"/>
      <c r="AF213" s="163"/>
      <c r="AG213" s="163"/>
      <c r="AH213" s="163"/>
      <c r="AI213" s="163"/>
      <c r="AJ213" s="163"/>
      <c r="AK213" s="163"/>
      <c r="AL213" s="163"/>
      <c r="AM213" s="163"/>
      <c r="AN213" s="163"/>
      <c r="AO213" s="163"/>
      <c r="AP213" s="163"/>
      <c r="AQ213" s="163"/>
      <c r="AR213" s="163"/>
      <c r="AS213" s="163"/>
      <c r="AT213" s="163"/>
      <c r="AU213" s="163"/>
      <c r="AV213" s="163"/>
      <c r="AW213" s="163"/>
      <c r="AX213" s="163"/>
      <c r="AY213" s="163"/>
      <c r="AZ213" s="163"/>
      <c r="BA213" s="163"/>
      <c r="BB213" s="163"/>
      <c r="BC213" s="163"/>
      <c r="BD213" s="163"/>
      <c r="BE213" s="163"/>
      <c r="BF213" s="163"/>
      <c r="BG213" s="163"/>
      <c r="BH213" s="163"/>
      <c r="BI213" s="163"/>
      <c r="BJ213" s="163"/>
      <c r="BK213" s="163"/>
      <c r="BL213" s="163"/>
      <c r="BM213" s="163"/>
      <c r="BN213" s="163"/>
      <c r="BO213" s="163"/>
      <c r="BP213" s="163"/>
      <c r="BQ213" s="163"/>
      <c r="BR213" s="163"/>
      <c r="BS213" s="163"/>
      <c r="BT213" s="163"/>
      <c r="BU213" s="163"/>
      <c r="BV213" s="163"/>
      <c r="BW213" s="163"/>
      <c r="BX213" s="163"/>
      <c r="BY213" s="163"/>
      <c r="BZ213" s="163"/>
      <c r="CA213" s="163"/>
      <c r="CB213" s="163"/>
      <c r="CC213" s="163"/>
      <c r="CD213" s="163"/>
      <c r="CE213" s="163"/>
      <c r="CF213" s="163"/>
      <c r="CG213" s="163"/>
      <c r="CH213" s="163"/>
      <c r="CI213" s="163"/>
      <c r="CJ213" s="163"/>
      <c r="CK213" s="163"/>
      <c r="CL213" s="163"/>
      <c r="CM213" s="163"/>
      <c r="CN213" s="163"/>
      <c r="CO213" s="163"/>
      <c r="CP213" s="163"/>
      <c r="CQ213" s="163"/>
      <c r="CR213" s="163"/>
      <c r="CS213" s="163"/>
      <c r="CT213" s="163"/>
      <c r="CU213" s="163"/>
      <c r="CV213" s="163"/>
      <c r="CW213" s="163"/>
      <c r="CX213" s="163"/>
      <c r="CY213" s="163"/>
      <c r="CZ213" s="163"/>
      <c r="DA213" s="163"/>
      <c r="DB213" s="163"/>
      <c r="DC213" s="163"/>
      <c r="DD213" s="163"/>
      <c r="DE213" s="163"/>
      <c r="DF213" s="163"/>
      <c r="DG213" s="163"/>
      <c r="DH213" s="163"/>
      <c r="DI213" s="163"/>
      <c r="DJ213" s="163"/>
      <c r="DK213" s="163"/>
      <c r="DL213" s="163"/>
      <c r="DM213" s="163"/>
      <c r="DN213" s="163"/>
      <c r="DO213" s="163"/>
      <c r="DP213" s="163"/>
      <c r="DQ213" s="163"/>
      <c r="DR213" s="163"/>
      <c r="DS213" s="163"/>
      <c r="DT213" s="163"/>
      <c r="DU213" s="163"/>
      <c r="DV213" s="163"/>
      <c r="DW213" s="163"/>
      <c r="DX213" s="163"/>
      <c r="DY213" s="163"/>
      <c r="DZ213" s="163"/>
      <c r="EA213" s="163"/>
      <c r="EB213" s="163"/>
      <c r="EC213" s="163"/>
      <c r="ED213" s="163"/>
      <c r="EE213" s="163"/>
      <c r="EF213" s="163"/>
      <c r="EG213" s="163"/>
      <c r="EH213" s="163"/>
      <c r="EI213" s="163"/>
      <c r="EJ213" s="163"/>
      <c r="EK213" s="163"/>
    </row>
    <row r="214" spans="1:141" s="155" customFormat="1" ht="21.75" customHeight="1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  <c r="AC214" s="163"/>
      <c r="AD214" s="163"/>
      <c r="AE214" s="163"/>
      <c r="AF214" s="163"/>
      <c r="AG214" s="163"/>
      <c r="AH214" s="163"/>
      <c r="AI214" s="163"/>
      <c r="AJ214" s="163"/>
      <c r="AK214" s="163"/>
      <c r="AL214" s="163"/>
      <c r="AM214" s="163"/>
      <c r="AN214" s="163"/>
      <c r="AO214" s="163"/>
      <c r="AP214" s="163"/>
      <c r="AQ214" s="163"/>
      <c r="AR214" s="163"/>
      <c r="AS214" s="163"/>
      <c r="AT214" s="163"/>
      <c r="AU214" s="163"/>
      <c r="AV214" s="163"/>
      <c r="AW214" s="163"/>
      <c r="AX214" s="163"/>
      <c r="AY214" s="163"/>
      <c r="AZ214" s="163"/>
      <c r="BA214" s="163"/>
      <c r="BB214" s="163"/>
      <c r="BC214" s="163"/>
      <c r="BD214" s="163"/>
      <c r="BE214" s="163"/>
      <c r="BF214" s="163"/>
      <c r="BG214" s="163"/>
      <c r="BH214" s="163"/>
      <c r="BI214" s="163"/>
      <c r="BJ214" s="163"/>
      <c r="BK214" s="163"/>
      <c r="BL214" s="163"/>
      <c r="BM214" s="163"/>
      <c r="BN214" s="163"/>
      <c r="BO214" s="163"/>
      <c r="BP214" s="163"/>
      <c r="BQ214" s="163"/>
      <c r="BR214" s="163"/>
      <c r="BS214" s="163"/>
      <c r="BT214" s="163"/>
      <c r="BU214" s="163"/>
      <c r="BV214" s="163"/>
      <c r="BW214" s="163"/>
      <c r="BX214" s="163"/>
      <c r="BY214" s="163"/>
      <c r="BZ214" s="163"/>
      <c r="CA214" s="163"/>
      <c r="CB214" s="163"/>
      <c r="CC214" s="163"/>
      <c r="CD214" s="163"/>
      <c r="CE214" s="163"/>
      <c r="CF214" s="163"/>
      <c r="CG214" s="163"/>
      <c r="CH214" s="163"/>
      <c r="CI214" s="163"/>
      <c r="CJ214" s="163"/>
      <c r="CK214" s="163"/>
      <c r="CL214" s="163"/>
      <c r="CM214" s="163"/>
      <c r="CN214" s="163"/>
      <c r="CO214" s="163"/>
      <c r="CP214" s="163"/>
      <c r="CQ214" s="163"/>
      <c r="CR214" s="163"/>
      <c r="CS214" s="163"/>
      <c r="CT214" s="163"/>
      <c r="CU214" s="163"/>
      <c r="CV214" s="163"/>
      <c r="CW214" s="163"/>
      <c r="CX214" s="163"/>
      <c r="CY214" s="163"/>
      <c r="CZ214" s="163"/>
      <c r="DA214" s="163"/>
      <c r="DB214" s="163"/>
      <c r="DC214" s="163"/>
      <c r="DD214" s="163"/>
      <c r="DE214" s="163"/>
      <c r="DF214" s="163"/>
      <c r="DG214" s="163"/>
      <c r="DH214" s="163"/>
      <c r="DI214" s="163"/>
      <c r="DJ214" s="163"/>
      <c r="DK214" s="163"/>
      <c r="DL214" s="163"/>
      <c r="DM214" s="163"/>
      <c r="DN214" s="163"/>
      <c r="DO214" s="163"/>
      <c r="DP214" s="163"/>
      <c r="DQ214" s="163"/>
      <c r="DR214" s="163"/>
      <c r="DS214" s="163"/>
      <c r="DT214" s="163"/>
      <c r="DU214" s="163"/>
      <c r="DV214" s="163"/>
      <c r="DW214" s="163"/>
      <c r="DX214" s="163"/>
      <c r="DY214" s="163"/>
      <c r="DZ214" s="163"/>
      <c r="EA214" s="163"/>
      <c r="EB214" s="163"/>
      <c r="EC214" s="163"/>
      <c r="ED214" s="163"/>
      <c r="EE214" s="163"/>
      <c r="EF214" s="163"/>
      <c r="EG214" s="163"/>
      <c r="EH214" s="163"/>
      <c r="EI214" s="163"/>
      <c r="EJ214" s="163"/>
      <c r="EK214" s="163"/>
    </row>
    <row r="215" spans="1:141" s="155" customFormat="1" ht="21.75" customHeight="1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  <c r="AC215" s="163"/>
      <c r="AD215" s="163"/>
      <c r="AE215" s="163"/>
      <c r="AF215" s="163"/>
      <c r="AG215" s="163"/>
      <c r="AH215" s="163"/>
      <c r="AI215" s="163"/>
      <c r="AJ215" s="163"/>
      <c r="AK215" s="163"/>
      <c r="AL215" s="163"/>
      <c r="AM215" s="163"/>
      <c r="AN215" s="163"/>
      <c r="AO215" s="163"/>
      <c r="AP215" s="163"/>
      <c r="AQ215" s="163"/>
      <c r="AR215" s="163"/>
      <c r="AS215" s="163"/>
      <c r="AT215" s="163"/>
      <c r="AU215" s="163"/>
      <c r="AV215" s="163"/>
      <c r="AW215" s="163"/>
      <c r="AX215" s="163"/>
      <c r="AY215" s="163"/>
      <c r="AZ215" s="163"/>
      <c r="BA215" s="163"/>
      <c r="BB215" s="163"/>
      <c r="BC215" s="163"/>
      <c r="BD215" s="163"/>
      <c r="BE215" s="163"/>
      <c r="BF215" s="163"/>
      <c r="BG215" s="163"/>
      <c r="BH215" s="163"/>
      <c r="BI215" s="163"/>
      <c r="BJ215" s="163"/>
      <c r="BK215" s="163"/>
      <c r="BL215" s="163"/>
      <c r="BM215" s="163"/>
      <c r="BN215" s="163"/>
      <c r="BO215" s="163"/>
      <c r="BP215" s="163"/>
      <c r="BQ215" s="163"/>
      <c r="BR215" s="163"/>
      <c r="BS215" s="163"/>
      <c r="BT215" s="163"/>
      <c r="BU215" s="163"/>
      <c r="BV215" s="163"/>
      <c r="BW215" s="163"/>
      <c r="BX215" s="163"/>
      <c r="BY215" s="163"/>
      <c r="BZ215" s="163"/>
      <c r="CA215" s="163"/>
      <c r="CB215" s="163"/>
      <c r="CC215" s="163"/>
      <c r="CD215" s="163"/>
      <c r="CE215" s="163"/>
      <c r="CF215" s="163"/>
      <c r="CG215" s="163"/>
      <c r="CH215" s="163"/>
      <c r="CI215" s="163"/>
      <c r="CJ215" s="163"/>
      <c r="CK215" s="163"/>
      <c r="CL215" s="163"/>
      <c r="CM215" s="163"/>
      <c r="CN215" s="163"/>
      <c r="CO215" s="163"/>
      <c r="CP215" s="163"/>
      <c r="CQ215" s="163"/>
      <c r="CR215" s="163"/>
      <c r="CS215" s="163"/>
      <c r="CT215" s="163"/>
      <c r="CU215" s="163"/>
      <c r="CV215" s="163"/>
      <c r="CW215" s="163"/>
      <c r="CX215" s="163"/>
      <c r="CY215" s="163"/>
      <c r="CZ215" s="163"/>
      <c r="DA215" s="163"/>
      <c r="DB215" s="163"/>
      <c r="DC215" s="163"/>
      <c r="DD215" s="163"/>
      <c r="DE215" s="163"/>
      <c r="DF215" s="163"/>
      <c r="DG215" s="163"/>
      <c r="DH215" s="163"/>
      <c r="DI215" s="163"/>
      <c r="DJ215" s="163"/>
      <c r="DK215" s="163"/>
      <c r="DL215" s="163"/>
      <c r="DM215" s="163"/>
      <c r="DN215" s="163"/>
      <c r="DO215" s="163"/>
      <c r="DP215" s="163"/>
      <c r="DQ215" s="163"/>
      <c r="DR215" s="163"/>
      <c r="DS215" s="163"/>
      <c r="DT215" s="163"/>
      <c r="DU215" s="163"/>
      <c r="DV215" s="163"/>
      <c r="DW215" s="163"/>
      <c r="DX215" s="163"/>
      <c r="DY215" s="163"/>
      <c r="DZ215" s="163"/>
      <c r="EA215" s="163"/>
      <c r="EB215" s="163"/>
      <c r="EC215" s="163"/>
      <c r="ED215" s="163"/>
      <c r="EE215" s="163"/>
      <c r="EF215" s="163"/>
      <c r="EG215" s="163"/>
      <c r="EH215" s="163"/>
      <c r="EI215" s="163"/>
      <c r="EJ215" s="163"/>
      <c r="EK215" s="163"/>
    </row>
    <row r="216" spans="1:141" s="155" customFormat="1" ht="21.75" customHeight="1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  <c r="AC216" s="163"/>
      <c r="AD216" s="163"/>
      <c r="AE216" s="163"/>
      <c r="AF216" s="163"/>
      <c r="AG216" s="163"/>
      <c r="AH216" s="163"/>
      <c r="AI216" s="163"/>
      <c r="AJ216" s="163"/>
      <c r="AK216" s="163"/>
      <c r="AL216" s="163"/>
      <c r="AM216" s="163"/>
      <c r="AN216" s="163"/>
      <c r="AO216" s="163"/>
      <c r="AP216" s="163"/>
      <c r="AQ216" s="163"/>
      <c r="AR216" s="163"/>
      <c r="AS216" s="163"/>
      <c r="AT216" s="163"/>
      <c r="AU216" s="163"/>
      <c r="AV216" s="163"/>
      <c r="AW216" s="163"/>
      <c r="AX216" s="163"/>
      <c r="AY216" s="163"/>
      <c r="AZ216" s="163"/>
      <c r="BA216" s="163"/>
      <c r="BB216" s="163"/>
      <c r="BC216" s="163"/>
      <c r="BD216" s="163"/>
      <c r="BE216" s="163"/>
      <c r="BF216" s="163"/>
      <c r="BG216" s="163"/>
      <c r="BH216" s="163"/>
      <c r="BI216" s="163"/>
      <c r="BJ216" s="163"/>
      <c r="BK216" s="163"/>
      <c r="BL216" s="163"/>
      <c r="BM216" s="163"/>
      <c r="BN216" s="163"/>
      <c r="BO216" s="163"/>
      <c r="BP216" s="163"/>
      <c r="BQ216" s="163"/>
      <c r="BR216" s="163"/>
      <c r="BS216" s="163"/>
      <c r="BT216" s="163"/>
      <c r="BU216" s="163"/>
      <c r="BV216" s="163"/>
      <c r="BW216" s="163"/>
      <c r="BX216" s="163"/>
      <c r="BY216" s="163"/>
      <c r="BZ216" s="163"/>
      <c r="CA216" s="163"/>
      <c r="CB216" s="163"/>
      <c r="CC216" s="163"/>
      <c r="CD216" s="163"/>
      <c r="CE216" s="163"/>
      <c r="CF216" s="163"/>
      <c r="CG216" s="163"/>
      <c r="CH216" s="163"/>
      <c r="CI216" s="163"/>
      <c r="CJ216" s="163"/>
      <c r="CK216" s="163"/>
      <c r="CL216" s="163"/>
      <c r="CM216" s="163"/>
      <c r="CN216" s="163"/>
      <c r="CO216" s="163"/>
      <c r="CP216" s="163"/>
      <c r="CQ216" s="163"/>
      <c r="CR216" s="163"/>
      <c r="CS216" s="163"/>
      <c r="CT216" s="163"/>
      <c r="CU216" s="163"/>
      <c r="CV216" s="163"/>
      <c r="CW216" s="163"/>
      <c r="CX216" s="163"/>
      <c r="CY216" s="163"/>
      <c r="CZ216" s="163"/>
      <c r="DA216" s="163"/>
      <c r="DB216" s="163"/>
      <c r="DC216" s="163"/>
      <c r="DD216" s="163"/>
      <c r="DE216" s="163"/>
      <c r="DF216" s="163"/>
      <c r="DG216" s="163"/>
      <c r="DH216" s="163"/>
      <c r="DI216" s="163"/>
      <c r="DJ216" s="163"/>
      <c r="DK216" s="163"/>
      <c r="DL216" s="163"/>
      <c r="DM216" s="163"/>
      <c r="DN216" s="163"/>
      <c r="DO216" s="163"/>
      <c r="DP216" s="163"/>
      <c r="DQ216" s="163"/>
      <c r="DR216" s="163"/>
      <c r="DS216" s="163"/>
      <c r="DT216" s="163"/>
      <c r="DU216" s="163"/>
      <c r="DV216" s="163"/>
      <c r="DW216" s="163"/>
      <c r="DX216" s="163"/>
      <c r="DY216" s="163"/>
      <c r="DZ216" s="163"/>
      <c r="EA216" s="163"/>
      <c r="EB216" s="163"/>
      <c r="EC216" s="163"/>
      <c r="ED216" s="163"/>
      <c r="EE216" s="163"/>
      <c r="EF216" s="163"/>
      <c r="EG216" s="163"/>
      <c r="EH216" s="163"/>
      <c r="EI216" s="163"/>
      <c r="EJ216" s="163"/>
      <c r="EK216" s="163"/>
    </row>
    <row r="217" spans="1:141" s="155" customFormat="1" ht="21.75" customHeight="1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  <c r="AC217" s="163"/>
      <c r="AD217" s="163"/>
      <c r="AE217" s="163"/>
      <c r="AF217" s="163"/>
      <c r="AG217" s="163"/>
      <c r="AH217" s="163"/>
      <c r="AI217" s="163"/>
      <c r="AJ217" s="163"/>
      <c r="AK217" s="163"/>
      <c r="AL217" s="163"/>
      <c r="AM217" s="163"/>
      <c r="AN217" s="163"/>
      <c r="AO217" s="163"/>
      <c r="AP217" s="163"/>
      <c r="AQ217" s="163"/>
      <c r="AR217" s="163"/>
      <c r="AS217" s="163"/>
      <c r="AT217" s="163"/>
      <c r="AU217" s="163"/>
      <c r="AV217" s="163"/>
      <c r="AW217" s="163"/>
      <c r="AX217" s="163"/>
      <c r="AY217" s="163"/>
      <c r="AZ217" s="163"/>
      <c r="BA217" s="163"/>
      <c r="BB217" s="163"/>
      <c r="BC217" s="163"/>
      <c r="BD217" s="163"/>
      <c r="BE217" s="163"/>
      <c r="BF217" s="163"/>
      <c r="BG217" s="163"/>
      <c r="BH217" s="163"/>
      <c r="BI217" s="163"/>
      <c r="BJ217" s="163"/>
      <c r="BK217" s="163"/>
      <c r="BL217" s="163"/>
      <c r="BM217" s="163"/>
      <c r="BN217" s="163"/>
      <c r="BO217" s="163"/>
      <c r="BP217" s="163"/>
      <c r="BQ217" s="163"/>
      <c r="BR217" s="163"/>
      <c r="BS217" s="163"/>
      <c r="BT217" s="163"/>
      <c r="BU217" s="163"/>
      <c r="BV217" s="163"/>
      <c r="BW217" s="163"/>
      <c r="BX217" s="163"/>
      <c r="BY217" s="163"/>
      <c r="BZ217" s="163"/>
      <c r="CA217" s="163"/>
      <c r="CB217" s="163"/>
      <c r="CC217" s="163"/>
      <c r="CD217" s="163"/>
      <c r="CE217" s="163"/>
      <c r="CF217" s="163"/>
      <c r="CG217" s="163"/>
      <c r="CH217" s="163"/>
      <c r="CI217" s="163"/>
      <c r="CJ217" s="163"/>
      <c r="CK217" s="163"/>
      <c r="CL217" s="163"/>
      <c r="CM217" s="163"/>
      <c r="CN217" s="163"/>
      <c r="CO217" s="163"/>
      <c r="CP217" s="163"/>
      <c r="CQ217" s="163"/>
      <c r="CR217" s="163"/>
      <c r="CS217" s="163"/>
      <c r="CT217" s="163"/>
      <c r="CU217" s="163"/>
      <c r="CV217" s="163"/>
      <c r="CW217" s="163"/>
      <c r="CX217" s="163"/>
      <c r="CY217" s="163"/>
      <c r="CZ217" s="163"/>
      <c r="DA217" s="163"/>
      <c r="DB217" s="163"/>
      <c r="DC217" s="163"/>
      <c r="DD217" s="163"/>
      <c r="DE217" s="163"/>
      <c r="DF217" s="163"/>
      <c r="DG217" s="163"/>
      <c r="DH217" s="163"/>
      <c r="DI217" s="163"/>
      <c r="DJ217" s="163"/>
      <c r="DK217" s="163"/>
      <c r="DL217" s="163"/>
      <c r="DM217" s="163"/>
      <c r="DN217" s="163"/>
      <c r="DO217" s="163"/>
      <c r="DP217" s="163"/>
      <c r="DQ217" s="163"/>
      <c r="DR217" s="163"/>
      <c r="DS217" s="163"/>
      <c r="DT217" s="163"/>
      <c r="DU217" s="163"/>
      <c r="DV217" s="163"/>
      <c r="DW217" s="163"/>
      <c r="DX217" s="163"/>
      <c r="DY217" s="163"/>
      <c r="DZ217" s="163"/>
      <c r="EA217" s="163"/>
      <c r="EB217" s="163"/>
      <c r="EC217" s="163"/>
      <c r="ED217" s="163"/>
      <c r="EE217" s="163"/>
      <c r="EF217" s="163"/>
      <c r="EG217" s="163"/>
      <c r="EH217" s="163"/>
      <c r="EI217" s="163"/>
      <c r="EJ217" s="163"/>
      <c r="EK217" s="163"/>
    </row>
    <row r="218" spans="1:141" s="155" customFormat="1" ht="21.75" customHeight="1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  <c r="AC218" s="163"/>
      <c r="AD218" s="163"/>
      <c r="AE218" s="163"/>
      <c r="AF218" s="163"/>
      <c r="AG218" s="163"/>
      <c r="AH218" s="163"/>
      <c r="AI218" s="163"/>
      <c r="AJ218" s="163"/>
      <c r="AK218" s="163"/>
      <c r="AL218" s="163"/>
      <c r="AM218" s="163"/>
      <c r="AN218" s="163"/>
      <c r="AO218" s="163"/>
      <c r="AP218" s="163"/>
      <c r="AQ218" s="163"/>
      <c r="AR218" s="163"/>
      <c r="AS218" s="163"/>
      <c r="AT218" s="163"/>
      <c r="AU218" s="163"/>
      <c r="AV218" s="163"/>
      <c r="AW218" s="163"/>
      <c r="AX218" s="163"/>
      <c r="AY218" s="163"/>
      <c r="AZ218" s="163"/>
      <c r="BA218" s="163"/>
      <c r="BB218" s="163"/>
      <c r="BC218" s="163"/>
      <c r="BD218" s="163"/>
      <c r="BE218" s="163"/>
      <c r="BF218" s="163"/>
      <c r="BG218" s="163"/>
      <c r="BH218" s="163"/>
      <c r="BI218" s="163"/>
      <c r="BJ218" s="163"/>
      <c r="BK218" s="163"/>
      <c r="BL218" s="163"/>
      <c r="BM218" s="163"/>
      <c r="BN218" s="163"/>
      <c r="BO218" s="163"/>
      <c r="BP218" s="163"/>
      <c r="BQ218" s="163"/>
      <c r="BR218" s="163"/>
      <c r="BS218" s="163"/>
      <c r="BT218" s="163"/>
      <c r="BU218" s="163"/>
      <c r="BV218" s="163"/>
      <c r="BW218" s="163"/>
      <c r="BX218" s="163"/>
      <c r="BY218" s="163"/>
      <c r="BZ218" s="163"/>
      <c r="CA218" s="163"/>
      <c r="CB218" s="163"/>
      <c r="CC218" s="163"/>
      <c r="CD218" s="163"/>
      <c r="CE218" s="163"/>
      <c r="CF218" s="163"/>
      <c r="CG218" s="163"/>
      <c r="CH218" s="163"/>
      <c r="CI218" s="163"/>
      <c r="CJ218" s="163"/>
      <c r="CK218" s="163"/>
      <c r="CL218" s="163"/>
      <c r="CM218" s="163"/>
      <c r="CN218" s="163"/>
      <c r="CO218" s="163"/>
      <c r="CP218" s="163"/>
      <c r="CQ218" s="163"/>
      <c r="CR218" s="163"/>
      <c r="CS218" s="163"/>
      <c r="CT218" s="163"/>
      <c r="CU218" s="163"/>
      <c r="CV218" s="163"/>
      <c r="CW218" s="163"/>
      <c r="CX218" s="163"/>
      <c r="CY218" s="163"/>
      <c r="CZ218" s="163"/>
      <c r="DA218" s="163"/>
      <c r="DB218" s="163"/>
      <c r="DC218" s="163"/>
      <c r="DD218" s="163"/>
      <c r="DE218" s="163"/>
      <c r="DF218" s="163"/>
      <c r="DG218" s="163"/>
      <c r="DH218" s="163"/>
      <c r="DI218" s="163"/>
      <c r="DJ218" s="163"/>
      <c r="DK218" s="163"/>
      <c r="DL218" s="163"/>
      <c r="DM218" s="163"/>
      <c r="DN218" s="163"/>
      <c r="DO218" s="163"/>
      <c r="DP218" s="163"/>
      <c r="DQ218" s="163"/>
      <c r="DR218" s="163"/>
      <c r="DS218" s="163"/>
      <c r="DT218" s="163"/>
      <c r="DU218" s="163"/>
      <c r="DV218" s="163"/>
      <c r="DW218" s="163"/>
      <c r="DX218" s="163"/>
      <c r="DY218" s="163"/>
      <c r="DZ218" s="163"/>
      <c r="EA218" s="163"/>
      <c r="EB218" s="163"/>
      <c r="EC218" s="163"/>
      <c r="ED218" s="163"/>
      <c r="EE218" s="163"/>
      <c r="EF218" s="163"/>
      <c r="EG218" s="163"/>
      <c r="EH218" s="163"/>
      <c r="EI218" s="163"/>
      <c r="EJ218" s="163"/>
      <c r="EK218" s="163"/>
    </row>
    <row r="219" spans="1:141" s="155" customFormat="1" ht="21.75" customHeight="1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  <c r="AC219" s="163"/>
      <c r="AD219" s="163"/>
      <c r="AE219" s="163"/>
      <c r="AF219" s="163"/>
      <c r="AG219" s="163"/>
      <c r="AH219" s="163"/>
      <c r="AI219" s="163"/>
      <c r="AJ219" s="163"/>
      <c r="AK219" s="163"/>
      <c r="AL219" s="163"/>
      <c r="AM219" s="163"/>
      <c r="AN219" s="163"/>
      <c r="AO219" s="163"/>
      <c r="AP219" s="163"/>
      <c r="AQ219" s="163"/>
      <c r="AR219" s="163"/>
      <c r="AS219" s="163"/>
      <c r="AT219" s="163"/>
      <c r="AU219" s="163"/>
      <c r="AV219" s="163"/>
      <c r="AW219" s="163"/>
      <c r="AX219" s="163"/>
      <c r="AY219" s="163"/>
      <c r="AZ219" s="163"/>
      <c r="BA219" s="163"/>
      <c r="BB219" s="163"/>
      <c r="BC219" s="163"/>
      <c r="BD219" s="163"/>
      <c r="BE219" s="163"/>
      <c r="BF219" s="163"/>
      <c r="BG219" s="163"/>
      <c r="BH219" s="163"/>
      <c r="BI219" s="163"/>
      <c r="BJ219" s="163"/>
      <c r="BK219" s="163"/>
      <c r="BL219" s="163"/>
      <c r="BM219" s="163"/>
      <c r="BN219" s="163"/>
      <c r="BO219" s="163"/>
      <c r="BP219" s="163"/>
      <c r="BQ219" s="163"/>
      <c r="BR219" s="163"/>
      <c r="BS219" s="163"/>
      <c r="BT219" s="163"/>
      <c r="BU219" s="163"/>
      <c r="BV219" s="163"/>
      <c r="BW219" s="163"/>
      <c r="BX219" s="163"/>
      <c r="BY219" s="163"/>
      <c r="BZ219" s="163"/>
      <c r="CA219" s="163"/>
      <c r="CB219" s="163"/>
      <c r="CC219" s="163"/>
      <c r="CD219" s="163"/>
      <c r="CE219" s="163"/>
      <c r="CF219" s="163"/>
      <c r="CG219" s="163"/>
      <c r="CH219" s="163"/>
      <c r="CI219" s="163"/>
      <c r="CJ219" s="163"/>
      <c r="CK219" s="163"/>
      <c r="CL219" s="163"/>
      <c r="CM219" s="163"/>
      <c r="CN219" s="163"/>
      <c r="CO219" s="163"/>
      <c r="CP219" s="163"/>
      <c r="CQ219" s="163"/>
      <c r="CR219" s="163"/>
      <c r="CS219" s="163"/>
      <c r="CT219" s="163"/>
      <c r="CU219" s="163"/>
      <c r="CV219" s="163"/>
      <c r="CW219" s="163"/>
      <c r="CX219" s="163"/>
      <c r="CY219" s="163"/>
      <c r="CZ219" s="163"/>
      <c r="DA219" s="163"/>
      <c r="DB219" s="163"/>
      <c r="DC219" s="163"/>
      <c r="DD219" s="163"/>
      <c r="DE219" s="163"/>
      <c r="DF219" s="163"/>
      <c r="DG219" s="163"/>
      <c r="DH219" s="163"/>
      <c r="DI219" s="163"/>
      <c r="DJ219" s="163"/>
      <c r="DK219" s="163"/>
      <c r="DL219" s="163"/>
      <c r="DM219" s="163"/>
      <c r="DN219" s="163"/>
      <c r="DO219" s="163"/>
      <c r="DP219" s="163"/>
      <c r="DQ219" s="163"/>
      <c r="DR219" s="163"/>
      <c r="DS219" s="163"/>
      <c r="DT219" s="163"/>
      <c r="DU219" s="163"/>
      <c r="DV219" s="163"/>
      <c r="DW219" s="163"/>
      <c r="DX219" s="163"/>
      <c r="DY219" s="163"/>
      <c r="DZ219" s="163"/>
      <c r="EA219" s="163"/>
      <c r="EB219" s="163"/>
      <c r="EC219" s="163"/>
      <c r="ED219" s="163"/>
      <c r="EE219" s="163"/>
      <c r="EF219" s="163"/>
      <c r="EG219" s="163"/>
      <c r="EH219" s="163"/>
      <c r="EI219" s="163"/>
      <c r="EJ219" s="163"/>
      <c r="EK219" s="163"/>
    </row>
    <row r="220" spans="1:141" s="155" customFormat="1" ht="21.75" customHeight="1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  <c r="AC220" s="163"/>
      <c r="AD220" s="163"/>
      <c r="AE220" s="163"/>
      <c r="AF220" s="163"/>
      <c r="AG220" s="163"/>
      <c r="AH220" s="163"/>
      <c r="AI220" s="163"/>
      <c r="AJ220" s="163"/>
      <c r="AK220" s="163"/>
      <c r="AL220" s="163"/>
      <c r="AM220" s="163"/>
      <c r="AN220" s="163"/>
      <c r="AO220" s="163"/>
      <c r="AP220" s="163"/>
      <c r="AQ220" s="163"/>
      <c r="AR220" s="163"/>
      <c r="AS220" s="163"/>
      <c r="AT220" s="163"/>
      <c r="AU220" s="163"/>
      <c r="AV220" s="163"/>
      <c r="AW220" s="163"/>
      <c r="AX220" s="163"/>
      <c r="AY220" s="163"/>
      <c r="AZ220" s="163"/>
      <c r="BA220" s="163"/>
      <c r="BB220" s="163"/>
      <c r="BC220" s="163"/>
      <c r="BD220" s="163"/>
      <c r="BE220" s="163"/>
      <c r="BF220" s="163"/>
      <c r="BG220" s="163"/>
      <c r="BH220" s="163"/>
      <c r="BI220" s="163"/>
      <c r="BJ220" s="163"/>
      <c r="BK220" s="163"/>
      <c r="BL220" s="163"/>
      <c r="BM220" s="163"/>
      <c r="BN220" s="163"/>
      <c r="BO220" s="163"/>
      <c r="BP220" s="163"/>
      <c r="BQ220" s="163"/>
      <c r="BR220" s="163"/>
      <c r="BS220" s="163"/>
      <c r="BT220" s="163"/>
      <c r="BU220" s="163"/>
      <c r="BV220" s="163"/>
      <c r="BW220" s="163"/>
      <c r="BX220" s="163"/>
      <c r="BY220" s="163"/>
      <c r="BZ220" s="163"/>
      <c r="CA220" s="163"/>
      <c r="CB220" s="163"/>
      <c r="CC220" s="163"/>
      <c r="CD220" s="163"/>
      <c r="CE220" s="163"/>
      <c r="CF220" s="163"/>
      <c r="CG220" s="163"/>
      <c r="CH220" s="163"/>
      <c r="CI220" s="163"/>
      <c r="CJ220" s="163"/>
      <c r="CK220" s="163"/>
      <c r="CL220" s="163"/>
      <c r="CM220" s="163"/>
      <c r="CN220" s="163"/>
      <c r="CO220" s="163"/>
      <c r="CP220" s="163"/>
      <c r="CQ220" s="163"/>
      <c r="CR220" s="163"/>
      <c r="CS220" s="163"/>
      <c r="CT220" s="163"/>
      <c r="CU220" s="163"/>
      <c r="CV220" s="163"/>
      <c r="CW220" s="163"/>
      <c r="CX220" s="163"/>
      <c r="CY220" s="163"/>
      <c r="CZ220" s="163"/>
      <c r="DA220" s="163"/>
      <c r="DB220" s="163"/>
      <c r="DC220" s="163"/>
      <c r="DD220" s="163"/>
      <c r="DE220" s="163"/>
      <c r="DF220" s="163"/>
      <c r="DG220" s="163"/>
      <c r="DH220" s="163"/>
      <c r="DI220" s="163"/>
      <c r="DJ220" s="163"/>
      <c r="DK220" s="163"/>
      <c r="DL220" s="163"/>
      <c r="DM220" s="163"/>
      <c r="DN220" s="163"/>
      <c r="DO220" s="163"/>
      <c r="DP220" s="163"/>
      <c r="DQ220" s="163"/>
      <c r="DR220" s="163"/>
      <c r="DS220" s="163"/>
      <c r="DT220" s="163"/>
      <c r="DU220" s="163"/>
      <c r="DV220" s="163"/>
      <c r="DW220" s="163"/>
      <c r="DX220" s="163"/>
      <c r="DY220" s="163"/>
      <c r="DZ220" s="163"/>
      <c r="EA220" s="163"/>
      <c r="EB220" s="163"/>
      <c r="EC220" s="163"/>
      <c r="ED220" s="163"/>
      <c r="EE220" s="163"/>
      <c r="EF220" s="163"/>
      <c r="EG220" s="163"/>
      <c r="EH220" s="163"/>
      <c r="EI220" s="163"/>
      <c r="EJ220" s="163"/>
      <c r="EK220" s="163"/>
    </row>
    <row r="221" spans="1:141" s="155" customFormat="1" ht="21.75" customHeight="1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  <c r="AC221" s="163"/>
      <c r="AD221" s="163"/>
      <c r="AE221" s="163"/>
      <c r="AF221" s="163"/>
      <c r="AG221" s="163"/>
      <c r="AH221" s="163"/>
      <c r="AI221" s="163"/>
      <c r="AJ221" s="163"/>
      <c r="AK221" s="163"/>
      <c r="AL221" s="163"/>
      <c r="AM221" s="163"/>
      <c r="AN221" s="163"/>
      <c r="AO221" s="163"/>
      <c r="AP221" s="163"/>
      <c r="AQ221" s="163"/>
      <c r="AR221" s="163"/>
      <c r="AS221" s="163"/>
      <c r="AT221" s="163"/>
      <c r="AU221" s="163"/>
      <c r="AV221" s="163"/>
      <c r="AW221" s="163"/>
      <c r="AX221" s="163"/>
      <c r="AY221" s="163"/>
      <c r="AZ221" s="163"/>
      <c r="BA221" s="163"/>
      <c r="BB221" s="163"/>
      <c r="BC221" s="163"/>
      <c r="BD221" s="163"/>
      <c r="BE221" s="163"/>
      <c r="BF221" s="163"/>
      <c r="BG221" s="163"/>
      <c r="BH221" s="163"/>
      <c r="BI221" s="163"/>
      <c r="BJ221" s="163"/>
      <c r="BK221" s="163"/>
      <c r="BL221" s="163"/>
      <c r="BM221" s="163"/>
      <c r="BN221" s="163"/>
      <c r="BO221" s="163"/>
      <c r="BP221" s="163"/>
      <c r="BQ221" s="163"/>
      <c r="BR221" s="163"/>
      <c r="BS221" s="163"/>
      <c r="BT221" s="163"/>
      <c r="BU221" s="163"/>
      <c r="BV221" s="163"/>
      <c r="BW221" s="163"/>
      <c r="BX221" s="163"/>
      <c r="BY221" s="163"/>
      <c r="BZ221" s="163"/>
      <c r="CA221" s="163"/>
      <c r="CB221" s="163"/>
      <c r="CC221" s="163"/>
      <c r="CD221" s="163"/>
      <c r="CE221" s="163"/>
      <c r="CF221" s="163"/>
      <c r="CG221" s="163"/>
      <c r="CH221" s="163"/>
      <c r="CI221" s="163"/>
      <c r="CJ221" s="163"/>
      <c r="CK221" s="163"/>
      <c r="CL221" s="163"/>
      <c r="CM221" s="163"/>
      <c r="CN221" s="163"/>
      <c r="CO221" s="163"/>
      <c r="CP221" s="163"/>
      <c r="CQ221" s="163"/>
      <c r="CR221" s="163"/>
      <c r="CS221" s="163"/>
      <c r="CT221" s="163"/>
      <c r="CU221" s="163"/>
      <c r="CV221" s="163"/>
      <c r="CW221" s="163"/>
      <c r="CX221" s="163"/>
      <c r="CY221" s="163"/>
      <c r="CZ221" s="163"/>
      <c r="DA221" s="163"/>
      <c r="DB221" s="163"/>
      <c r="DC221" s="163"/>
      <c r="DD221" s="163"/>
      <c r="DE221" s="163"/>
      <c r="DF221" s="163"/>
      <c r="DG221" s="163"/>
      <c r="DH221" s="163"/>
      <c r="DI221" s="163"/>
      <c r="DJ221" s="163"/>
      <c r="DK221" s="163"/>
      <c r="DL221" s="163"/>
      <c r="DM221" s="163"/>
      <c r="DN221" s="163"/>
      <c r="DO221" s="163"/>
      <c r="DP221" s="163"/>
      <c r="DQ221" s="163"/>
      <c r="DR221" s="163"/>
      <c r="DS221" s="163"/>
      <c r="DT221" s="163"/>
      <c r="DU221" s="163"/>
      <c r="DV221" s="163"/>
      <c r="DW221" s="163"/>
      <c r="DX221" s="163"/>
      <c r="DY221" s="163"/>
      <c r="DZ221" s="163"/>
      <c r="EA221" s="163"/>
      <c r="EB221" s="163"/>
      <c r="EC221" s="163"/>
      <c r="ED221" s="163"/>
      <c r="EE221" s="163"/>
      <c r="EF221" s="163"/>
      <c r="EG221" s="163"/>
      <c r="EH221" s="163"/>
      <c r="EI221" s="163"/>
      <c r="EJ221" s="163"/>
      <c r="EK221" s="163"/>
    </row>
    <row r="222" spans="1:141" s="155" customFormat="1" ht="21.75" customHeight="1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  <c r="AC222" s="163"/>
      <c r="AD222" s="163"/>
      <c r="AE222" s="163"/>
      <c r="AF222" s="163"/>
      <c r="AG222" s="163"/>
      <c r="AH222" s="163"/>
      <c r="AI222" s="163"/>
      <c r="AJ222" s="163"/>
      <c r="AK222" s="163"/>
      <c r="AL222" s="163"/>
      <c r="AM222" s="163"/>
      <c r="AN222" s="163"/>
      <c r="AO222" s="163"/>
      <c r="AP222" s="163"/>
      <c r="AQ222" s="163"/>
      <c r="AR222" s="163"/>
      <c r="AS222" s="163"/>
      <c r="AT222" s="163"/>
      <c r="AU222" s="163"/>
      <c r="AV222" s="163"/>
      <c r="AW222" s="163"/>
      <c r="AX222" s="163"/>
      <c r="AY222" s="163"/>
      <c r="AZ222" s="163"/>
      <c r="BA222" s="163"/>
      <c r="BB222" s="163"/>
      <c r="BC222" s="163"/>
      <c r="BD222" s="163"/>
      <c r="BE222" s="163"/>
      <c r="BF222" s="163"/>
      <c r="BG222" s="163"/>
      <c r="BH222" s="163"/>
      <c r="BI222" s="163"/>
      <c r="BJ222" s="163"/>
      <c r="BK222" s="163"/>
      <c r="BL222" s="163"/>
      <c r="BM222" s="163"/>
      <c r="BN222" s="163"/>
      <c r="BO222" s="163"/>
      <c r="BP222" s="163"/>
      <c r="BQ222" s="163"/>
      <c r="BR222" s="163"/>
      <c r="BS222" s="163"/>
      <c r="BT222" s="163"/>
      <c r="BU222" s="163"/>
      <c r="BV222" s="163"/>
      <c r="BW222" s="163"/>
      <c r="BX222" s="163"/>
      <c r="BY222" s="163"/>
      <c r="BZ222" s="163"/>
      <c r="CA222" s="163"/>
      <c r="CB222" s="163"/>
      <c r="CC222" s="163"/>
      <c r="CD222" s="163"/>
      <c r="CE222" s="163"/>
      <c r="CF222" s="163"/>
      <c r="CG222" s="163"/>
      <c r="CH222" s="163"/>
      <c r="CI222" s="163"/>
      <c r="CJ222" s="163"/>
      <c r="CK222" s="163"/>
      <c r="CL222" s="163"/>
      <c r="CM222" s="163"/>
      <c r="CN222" s="163"/>
      <c r="CO222" s="163"/>
      <c r="CP222" s="163"/>
      <c r="CQ222" s="163"/>
      <c r="CR222" s="163"/>
      <c r="CS222" s="163"/>
      <c r="CT222" s="163"/>
      <c r="CU222" s="163"/>
      <c r="CV222" s="163"/>
      <c r="CW222" s="163"/>
      <c r="CX222" s="163"/>
      <c r="CY222" s="163"/>
      <c r="CZ222" s="163"/>
      <c r="DA222" s="163"/>
      <c r="DB222" s="163"/>
      <c r="DC222" s="163"/>
      <c r="DD222" s="163"/>
      <c r="DE222" s="163"/>
      <c r="DF222" s="163"/>
      <c r="DG222" s="163"/>
      <c r="DH222" s="163"/>
      <c r="DI222" s="163"/>
      <c r="DJ222" s="163"/>
      <c r="DK222" s="163"/>
      <c r="DL222" s="163"/>
      <c r="DM222" s="163"/>
      <c r="DN222" s="163"/>
      <c r="DO222" s="163"/>
      <c r="DP222" s="163"/>
      <c r="DQ222" s="163"/>
      <c r="DR222" s="163"/>
      <c r="DS222" s="163"/>
      <c r="DT222" s="163"/>
      <c r="DU222" s="163"/>
      <c r="DV222" s="163"/>
      <c r="DW222" s="163"/>
      <c r="DX222" s="163"/>
      <c r="DY222" s="163"/>
      <c r="DZ222" s="163"/>
      <c r="EA222" s="163"/>
      <c r="EB222" s="163"/>
      <c r="EC222" s="163"/>
      <c r="ED222" s="163"/>
      <c r="EE222" s="163"/>
      <c r="EF222" s="163"/>
      <c r="EG222" s="163"/>
      <c r="EH222" s="163"/>
      <c r="EI222" s="163"/>
      <c r="EJ222" s="163"/>
      <c r="EK222" s="163"/>
    </row>
    <row r="223" spans="1:141" s="155" customFormat="1" ht="21.75" customHeight="1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  <c r="AC223" s="163"/>
      <c r="AD223" s="163"/>
      <c r="AE223" s="163"/>
      <c r="AF223" s="163"/>
      <c r="AG223" s="163"/>
      <c r="AH223" s="163"/>
      <c r="AI223" s="163"/>
      <c r="AJ223" s="163"/>
      <c r="AK223" s="163"/>
      <c r="AL223" s="163"/>
      <c r="AM223" s="163"/>
      <c r="AN223" s="163"/>
      <c r="AO223" s="163"/>
      <c r="AP223" s="163"/>
      <c r="AQ223" s="163"/>
      <c r="AR223" s="163"/>
      <c r="AS223" s="163"/>
      <c r="AT223" s="163"/>
      <c r="AU223" s="163"/>
      <c r="AV223" s="163"/>
      <c r="AW223" s="163"/>
      <c r="AX223" s="163"/>
      <c r="AY223" s="163"/>
      <c r="AZ223" s="163"/>
      <c r="BA223" s="163"/>
      <c r="BB223" s="163"/>
      <c r="BC223" s="163"/>
      <c r="BD223" s="163"/>
      <c r="BE223" s="163"/>
      <c r="BF223" s="163"/>
      <c r="BG223" s="163"/>
      <c r="BH223" s="163"/>
      <c r="BI223" s="163"/>
      <c r="BJ223" s="163"/>
      <c r="BK223" s="163"/>
      <c r="BL223" s="163"/>
      <c r="BM223" s="163"/>
      <c r="BN223" s="163"/>
      <c r="BO223" s="163"/>
      <c r="BP223" s="163"/>
      <c r="BQ223" s="163"/>
      <c r="BR223" s="163"/>
      <c r="BS223" s="163"/>
      <c r="BT223" s="163"/>
      <c r="BU223" s="163"/>
      <c r="BV223" s="163"/>
      <c r="BW223" s="163"/>
      <c r="BX223" s="163"/>
      <c r="BY223" s="163"/>
      <c r="BZ223" s="163"/>
      <c r="CA223" s="163"/>
      <c r="CB223" s="163"/>
      <c r="CC223" s="163"/>
      <c r="CD223" s="163"/>
      <c r="CE223" s="163"/>
      <c r="CF223" s="163"/>
      <c r="CG223" s="163"/>
      <c r="CH223" s="163"/>
      <c r="CI223" s="163"/>
      <c r="CJ223" s="163"/>
      <c r="CK223" s="163"/>
      <c r="CL223" s="163"/>
      <c r="CM223" s="163"/>
      <c r="CN223" s="163"/>
      <c r="CO223" s="163"/>
      <c r="CP223" s="163"/>
      <c r="CQ223" s="163"/>
      <c r="CR223" s="163"/>
      <c r="CS223" s="163"/>
      <c r="CT223" s="163"/>
      <c r="CU223" s="163"/>
      <c r="CV223" s="163"/>
      <c r="CW223" s="163"/>
      <c r="CX223" s="163"/>
      <c r="CY223" s="163"/>
      <c r="CZ223" s="163"/>
      <c r="DA223" s="163"/>
      <c r="DB223" s="163"/>
      <c r="DC223" s="163"/>
      <c r="DD223" s="163"/>
      <c r="DE223" s="163"/>
      <c r="DF223" s="163"/>
      <c r="DG223" s="163"/>
      <c r="DH223" s="163"/>
      <c r="DI223" s="163"/>
      <c r="DJ223" s="163"/>
      <c r="DK223" s="163"/>
      <c r="DL223" s="163"/>
      <c r="DM223" s="163"/>
      <c r="DN223" s="163"/>
      <c r="DO223" s="163"/>
      <c r="DP223" s="163"/>
      <c r="DQ223" s="163"/>
      <c r="DR223" s="163"/>
      <c r="DS223" s="163"/>
      <c r="DT223" s="163"/>
      <c r="DU223" s="163"/>
      <c r="DV223" s="163"/>
      <c r="DW223" s="163"/>
      <c r="DX223" s="163"/>
      <c r="DY223" s="163"/>
      <c r="DZ223" s="163"/>
      <c r="EA223" s="163"/>
      <c r="EB223" s="163"/>
      <c r="EC223" s="163"/>
      <c r="ED223" s="163"/>
      <c r="EE223" s="163"/>
      <c r="EF223" s="163"/>
      <c r="EG223" s="163"/>
      <c r="EH223" s="163"/>
      <c r="EI223" s="163"/>
      <c r="EJ223" s="163"/>
      <c r="EK223" s="163"/>
    </row>
    <row r="224" spans="1:141" s="155" customFormat="1" ht="21.75" customHeight="1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  <c r="AC224" s="163"/>
      <c r="AD224" s="163"/>
      <c r="AE224" s="163"/>
      <c r="AF224" s="163"/>
      <c r="AG224" s="163"/>
      <c r="AH224" s="163"/>
      <c r="AI224" s="163"/>
      <c r="AJ224" s="163"/>
      <c r="AK224" s="163"/>
      <c r="AL224" s="163"/>
      <c r="AM224" s="163"/>
      <c r="AN224" s="163"/>
      <c r="AO224" s="163"/>
      <c r="AP224" s="163"/>
      <c r="AQ224" s="163"/>
      <c r="AR224" s="163"/>
      <c r="AS224" s="163"/>
      <c r="AT224" s="163"/>
      <c r="AU224" s="163"/>
      <c r="AV224" s="163"/>
      <c r="AW224" s="163"/>
      <c r="AX224" s="163"/>
      <c r="AY224" s="163"/>
      <c r="AZ224" s="163"/>
      <c r="BA224" s="163"/>
      <c r="BB224" s="163"/>
      <c r="BC224" s="163"/>
      <c r="BD224" s="163"/>
      <c r="BE224" s="163"/>
      <c r="BF224" s="163"/>
      <c r="BG224" s="163"/>
      <c r="BH224" s="163"/>
      <c r="BI224" s="163"/>
      <c r="BJ224" s="163"/>
      <c r="BK224" s="163"/>
      <c r="BL224" s="163"/>
      <c r="BM224" s="163"/>
      <c r="BN224" s="163"/>
      <c r="BO224" s="163"/>
      <c r="BP224" s="163"/>
      <c r="BQ224" s="163"/>
      <c r="BR224" s="163"/>
      <c r="BS224" s="163"/>
      <c r="BT224" s="163"/>
      <c r="BU224" s="163"/>
      <c r="BV224" s="163"/>
      <c r="BW224" s="163"/>
      <c r="BX224" s="163"/>
      <c r="BY224" s="163"/>
      <c r="BZ224" s="163"/>
      <c r="CA224" s="163"/>
      <c r="CB224" s="163"/>
      <c r="CC224" s="163"/>
      <c r="CD224" s="163"/>
      <c r="CE224" s="163"/>
      <c r="CF224" s="163"/>
      <c r="CG224" s="163"/>
      <c r="CH224" s="163"/>
      <c r="CI224" s="163"/>
      <c r="CJ224" s="163"/>
      <c r="CK224" s="163"/>
      <c r="CL224" s="163"/>
      <c r="CM224" s="163"/>
      <c r="CN224" s="163"/>
      <c r="CO224" s="163"/>
      <c r="CP224" s="163"/>
      <c r="CQ224" s="163"/>
      <c r="CR224" s="163"/>
      <c r="CS224" s="163"/>
      <c r="CT224" s="163"/>
      <c r="CU224" s="163"/>
      <c r="CV224" s="163"/>
      <c r="CW224" s="163"/>
      <c r="CX224" s="163"/>
      <c r="CY224" s="163"/>
      <c r="CZ224" s="163"/>
      <c r="DA224" s="163"/>
      <c r="DB224" s="163"/>
      <c r="DC224" s="163"/>
      <c r="DD224" s="163"/>
      <c r="DE224" s="163"/>
      <c r="DF224" s="163"/>
      <c r="DG224" s="163"/>
      <c r="DH224" s="163"/>
      <c r="DI224" s="163"/>
      <c r="DJ224" s="163"/>
      <c r="DK224" s="163"/>
      <c r="DL224" s="163"/>
      <c r="DM224" s="163"/>
      <c r="DN224" s="163"/>
      <c r="DO224" s="163"/>
      <c r="DP224" s="163"/>
      <c r="DQ224" s="163"/>
      <c r="DR224" s="163"/>
      <c r="DS224" s="163"/>
      <c r="DT224" s="163"/>
      <c r="DU224" s="163"/>
      <c r="DV224" s="163"/>
      <c r="DW224" s="163"/>
      <c r="DX224" s="163"/>
      <c r="DY224" s="163"/>
      <c r="DZ224" s="163"/>
      <c r="EA224" s="163"/>
      <c r="EB224" s="163"/>
      <c r="EC224" s="163"/>
      <c r="ED224" s="163"/>
      <c r="EE224" s="163"/>
      <c r="EF224" s="163"/>
      <c r="EG224" s="163"/>
      <c r="EH224" s="163"/>
      <c r="EI224" s="163"/>
      <c r="EJ224" s="163"/>
      <c r="EK224" s="163"/>
    </row>
    <row r="225" spans="1:141" s="155" customFormat="1" ht="21.75" customHeight="1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  <c r="AC225" s="163"/>
      <c r="AD225" s="163"/>
      <c r="AE225" s="163"/>
      <c r="AF225" s="163"/>
      <c r="AG225" s="163"/>
      <c r="AH225" s="163"/>
      <c r="AI225" s="163"/>
      <c r="AJ225" s="163"/>
      <c r="AK225" s="163"/>
      <c r="AL225" s="163"/>
      <c r="AM225" s="163"/>
      <c r="AN225" s="163"/>
      <c r="AO225" s="163"/>
      <c r="AP225" s="163"/>
      <c r="AQ225" s="163"/>
      <c r="AR225" s="163"/>
      <c r="AS225" s="163"/>
      <c r="AT225" s="163"/>
      <c r="AU225" s="163"/>
      <c r="AV225" s="163"/>
      <c r="AW225" s="163"/>
      <c r="AX225" s="163"/>
      <c r="AY225" s="163"/>
      <c r="AZ225" s="163"/>
      <c r="BA225" s="163"/>
      <c r="BB225" s="163"/>
      <c r="BC225" s="163"/>
      <c r="BD225" s="163"/>
      <c r="BE225" s="163"/>
      <c r="BF225" s="163"/>
      <c r="BG225" s="163"/>
      <c r="BH225" s="163"/>
      <c r="BI225" s="163"/>
      <c r="BJ225" s="163"/>
      <c r="BK225" s="163"/>
      <c r="BL225" s="163"/>
      <c r="BM225" s="163"/>
      <c r="BN225" s="163"/>
      <c r="BO225" s="163"/>
      <c r="BP225" s="163"/>
      <c r="BQ225" s="163"/>
      <c r="BR225" s="163"/>
      <c r="BS225" s="163"/>
      <c r="BT225" s="163"/>
      <c r="BU225" s="163"/>
      <c r="BV225" s="163"/>
      <c r="BW225" s="163"/>
      <c r="BX225" s="163"/>
      <c r="BY225" s="163"/>
      <c r="BZ225" s="163"/>
      <c r="CA225" s="163"/>
      <c r="CB225" s="163"/>
      <c r="CC225" s="163"/>
      <c r="CD225" s="163"/>
      <c r="CE225" s="163"/>
      <c r="CF225" s="163"/>
      <c r="CG225" s="163"/>
      <c r="CH225" s="163"/>
      <c r="CI225" s="163"/>
      <c r="CJ225" s="163"/>
      <c r="CK225" s="163"/>
      <c r="CL225" s="163"/>
      <c r="CM225" s="163"/>
      <c r="CN225" s="163"/>
      <c r="CO225" s="163"/>
      <c r="CP225" s="163"/>
      <c r="CQ225" s="163"/>
      <c r="CR225" s="163"/>
      <c r="CS225" s="163"/>
      <c r="CT225" s="163"/>
      <c r="CU225" s="163"/>
      <c r="CV225" s="163"/>
      <c r="CW225" s="163"/>
      <c r="CX225" s="163"/>
      <c r="CY225" s="163"/>
      <c r="CZ225" s="163"/>
      <c r="DA225" s="163"/>
      <c r="DB225" s="163"/>
      <c r="DC225" s="163"/>
      <c r="DD225" s="163"/>
      <c r="DE225" s="163"/>
      <c r="DF225" s="163"/>
      <c r="DG225" s="163"/>
      <c r="DH225" s="163"/>
      <c r="DI225" s="163"/>
      <c r="DJ225" s="163"/>
      <c r="DK225" s="163"/>
      <c r="DL225" s="163"/>
      <c r="DM225" s="163"/>
      <c r="DN225" s="163"/>
      <c r="DO225" s="163"/>
      <c r="DP225" s="163"/>
      <c r="DQ225" s="163"/>
      <c r="DR225" s="163"/>
      <c r="DS225" s="163"/>
      <c r="DT225" s="163"/>
      <c r="DU225" s="163"/>
      <c r="DV225" s="163"/>
      <c r="DW225" s="163"/>
      <c r="DX225" s="163"/>
      <c r="DY225" s="163"/>
      <c r="DZ225" s="163"/>
      <c r="EA225" s="163"/>
      <c r="EB225" s="163"/>
      <c r="EC225" s="163"/>
      <c r="ED225" s="163"/>
      <c r="EE225" s="163"/>
      <c r="EF225" s="163"/>
      <c r="EG225" s="163"/>
      <c r="EH225" s="163"/>
      <c r="EI225" s="163"/>
      <c r="EJ225" s="163"/>
      <c r="EK225" s="163"/>
    </row>
    <row r="226" spans="1:141" s="155" customFormat="1" ht="21.75" customHeight="1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  <c r="AC226" s="163"/>
      <c r="AD226" s="163"/>
      <c r="AE226" s="163"/>
      <c r="AF226" s="163"/>
      <c r="AG226" s="163"/>
      <c r="AH226" s="163"/>
      <c r="AI226" s="163"/>
      <c r="AJ226" s="163"/>
      <c r="AK226" s="163"/>
      <c r="AL226" s="163"/>
      <c r="AM226" s="163"/>
      <c r="AN226" s="163"/>
      <c r="AO226" s="163"/>
      <c r="AP226" s="163"/>
      <c r="AQ226" s="163"/>
      <c r="AR226" s="163"/>
      <c r="AS226" s="163"/>
      <c r="AT226" s="163"/>
      <c r="AU226" s="163"/>
      <c r="AV226" s="163"/>
      <c r="AW226" s="163"/>
      <c r="AX226" s="163"/>
      <c r="AY226" s="163"/>
      <c r="AZ226" s="163"/>
      <c r="BA226" s="163"/>
      <c r="BB226" s="163"/>
      <c r="BC226" s="163"/>
      <c r="BD226" s="163"/>
      <c r="BE226" s="163"/>
      <c r="BF226" s="163"/>
      <c r="BG226" s="163"/>
      <c r="BH226" s="163"/>
      <c r="BI226" s="163"/>
      <c r="BJ226" s="163"/>
      <c r="BK226" s="163"/>
      <c r="BL226" s="163"/>
      <c r="BM226" s="163"/>
      <c r="BN226" s="163"/>
      <c r="BO226" s="163"/>
      <c r="BP226" s="163"/>
      <c r="BQ226" s="163"/>
      <c r="BR226" s="163"/>
      <c r="BS226" s="163"/>
      <c r="BT226" s="163"/>
      <c r="BU226" s="163"/>
      <c r="BV226" s="163"/>
      <c r="BW226" s="163"/>
      <c r="BX226" s="163"/>
      <c r="BY226" s="163"/>
      <c r="BZ226" s="163"/>
      <c r="CA226" s="163"/>
      <c r="CB226" s="163"/>
      <c r="CC226" s="163"/>
      <c r="CD226" s="163"/>
      <c r="CE226" s="163"/>
      <c r="CF226" s="163"/>
      <c r="CG226" s="163"/>
      <c r="CH226" s="163"/>
      <c r="CI226" s="163"/>
      <c r="CJ226" s="163"/>
      <c r="CK226" s="163"/>
      <c r="CL226" s="163"/>
      <c r="CM226" s="163"/>
      <c r="CN226" s="163"/>
      <c r="CO226" s="163"/>
      <c r="CP226" s="163"/>
      <c r="CQ226" s="163"/>
      <c r="CR226" s="163"/>
      <c r="CS226" s="163"/>
      <c r="CT226" s="163"/>
      <c r="CU226" s="163"/>
      <c r="CV226" s="163"/>
      <c r="CW226" s="163"/>
      <c r="CX226" s="163"/>
      <c r="CY226" s="163"/>
      <c r="CZ226" s="163"/>
      <c r="DA226" s="163"/>
      <c r="DB226" s="163"/>
      <c r="DC226" s="163"/>
      <c r="DD226" s="163"/>
      <c r="DE226" s="163"/>
      <c r="DF226" s="163"/>
      <c r="DG226" s="163"/>
      <c r="DH226" s="163"/>
      <c r="DI226" s="163"/>
      <c r="DJ226" s="163"/>
      <c r="DK226" s="163"/>
      <c r="DL226" s="163"/>
      <c r="DM226" s="163"/>
      <c r="DN226" s="163"/>
      <c r="DO226" s="163"/>
      <c r="DP226" s="163"/>
      <c r="DQ226" s="163"/>
      <c r="DR226" s="163"/>
      <c r="DS226" s="163"/>
      <c r="DT226" s="163"/>
      <c r="DU226" s="163"/>
      <c r="DV226" s="163"/>
      <c r="DW226" s="163"/>
      <c r="DX226" s="163"/>
      <c r="DY226" s="163"/>
      <c r="DZ226" s="163"/>
      <c r="EA226" s="163"/>
      <c r="EB226" s="163"/>
      <c r="EC226" s="163"/>
      <c r="ED226" s="163"/>
      <c r="EE226" s="163"/>
      <c r="EF226" s="163"/>
      <c r="EG226" s="163"/>
      <c r="EH226" s="163"/>
      <c r="EI226" s="163"/>
      <c r="EJ226" s="163"/>
      <c r="EK226" s="163"/>
    </row>
    <row r="227" spans="1:141" s="155" customFormat="1" ht="21.75" customHeight="1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  <c r="AC227" s="163"/>
      <c r="AD227" s="163"/>
      <c r="AE227" s="163"/>
      <c r="AF227" s="163"/>
      <c r="AG227" s="163"/>
      <c r="AH227" s="163"/>
      <c r="AI227" s="163"/>
      <c r="AJ227" s="163"/>
      <c r="AK227" s="163"/>
      <c r="AL227" s="163"/>
      <c r="AM227" s="163"/>
      <c r="AN227" s="163"/>
      <c r="AO227" s="163"/>
      <c r="AP227" s="163"/>
      <c r="AQ227" s="163"/>
      <c r="AR227" s="163"/>
      <c r="AS227" s="163"/>
      <c r="AT227" s="163"/>
      <c r="AU227" s="163"/>
      <c r="AV227" s="163"/>
      <c r="AW227" s="163"/>
      <c r="AX227" s="163"/>
      <c r="AY227" s="163"/>
      <c r="AZ227" s="163"/>
      <c r="BA227" s="163"/>
      <c r="BB227" s="163"/>
      <c r="BC227" s="163"/>
      <c r="BD227" s="163"/>
      <c r="BE227" s="163"/>
      <c r="BF227" s="163"/>
      <c r="BG227" s="163"/>
      <c r="BH227" s="163"/>
      <c r="BI227" s="163"/>
      <c r="BJ227" s="163"/>
      <c r="BK227" s="163"/>
      <c r="BL227" s="163"/>
      <c r="BM227" s="163"/>
      <c r="BN227" s="163"/>
      <c r="BO227" s="163"/>
      <c r="BP227" s="163"/>
      <c r="BQ227" s="163"/>
      <c r="BR227" s="163"/>
      <c r="BS227" s="163"/>
      <c r="BT227" s="163"/>
      <c r="BU227" s="163"/>
      <c r="BV227" s="163"/>
      <c r="BW227" s="163"/>
      <c r="BX227" s="163"/>
      <c r="BY227" s="163"/>
      <c r="BZ227" s="163"/>
      <c r="CA227" s="163"/>
      <c r="CB227" s="163"/>
      <c r="CC227" s="163"/>
      <c r="CD227" s="163"/>
      <c r="CE227" s="163"/>
      <c r="CF227" s="163"/>
      <c r="CG227" s="163"/>
      <c r="CH227" s="163"/>
      <c r="CI227" s="163"/>
      <c r="CJ227" s="163"/>
      <c r="CK227" s="163"/>
      <c r="CL227" s="163"/>
      <c r="CM227" s="163"/>
      <c r="CN227" s="163"/>
      <c r="CO227" s="163"/>
      <c r="CP227" s="163"/>
      <c r="CQ227" s="163"/>
      <c r="CR227" s="163"/>
      <c r="CS227" s="163"/>
      <c r="CT227" s="163"/>
      <c r="CU227" s="163"/>
      <c r="CV227" s="163"/>
      <c r="CW227" s="163"/>
      <c r="CX227" s="163"/>
      <c r="CY227" s="163"/>
      <c r="CZ227" s="163"/>
      <c r="DA227" s="163"/>
      <c r="DB227" s="163"/>
      <c r="DC227" s="163"/>
      <c r="DD227" s="163"/>
      <c r="DE227" s="163"/>
      <c r="DF227" s="163"/>
      <c r="DG227" s="163"/>
      <c r="DH227" s="163"/>
      <c r="DI227" s="163"/>
      <c r="DJ227" s="163"/>
      <c r="DK227" s="163"/>
      <c r="DL227" s="163"/>
      <c r="DM227" s="163"/>
      <c r="DN227" s="163"/>
      <c r="DO227" s="163"/>
      <c r="DP227" s="163"/>
      <c r="DQ227" s="163"/>
      <c r="DR227" s="163"/>
      <c r="DS227" s="163"/>
      <c r="DT227" s="163"/>
      <c r="DU227" s="163"/>
      <c r="DV227" s="163"/>
      <c r="DW227" s="163"/>
      <c r="DX227" s="163"/>
      <c r="DY227" s="163"/>
      <c r="DZ227" s="163"/>
      <c r="EA227" s="163"/>
      <c r="EB227" s="163"/>
      <c r="EC227" s="163"/>
      <c r="ED227" s="163"/>
      <c r="EE227" s="163"/>
      <c r="EF227" s="163"/>
      <c r="EG227" s="163"/>
      <c r="EH227" s="163"/>
      <c r="EI227" s="163"/>
      <c r="EJ227" s="163"/>
      <c r="EK227" s="163"/>
    </row>
    <row r="228" spans="1:141" s="155" customFormat="1" ht="21.75" customHeight="1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  <c r="AC228" s="163"/>
      <c r="AD228" s="163"/>
      <c r="AE228" s="163"/>
      <c r="AF228" s="163"/>
      <c r="AG228" s="163"/>
      <c r="AH228" s="163"/>
      <c r="AI228" s="163"/>
      <c r="AJ228" s="163"/>
      <c r="AK228" s="163"/>
      <c r="AL228" s="163"/>
      <c r="AM228" s="163"/>
      <c r="AN228" s="163"/>
      <c r="AO228" s="163"/>
      <c r="AP228" s="163"/>
      <c r="AQ228" s="163"/>
      <c r="AR228" s="163"/>
      <c r="AS228" s="163"/>
      <c r="AT228" s="163"/>
      <c r="AU228" s="163"/>
      <c r="AV228" s="163"/>
      <c r="AW228" s="163"/>
      <c r="AX228" s="163"/>
      <c r="AY228" s="163"/>
      <c r="AZ228" s="163"/>
      <c r="BA228" s="163"/>
      <c r="BB228" s="163"/>
      <c r="BC228" s="163"/>
      <c r="BD228" s="163"/>
      <c r="BE228" s="163"/>
      <c r="BF228" s="163"/>
      <c r="BG228" s="163"/>
      <c r="BH228" s="163"/>
      <c r="BI228" s="163"/>
      <c r="BJ228" s="163"/>
      <c r="BK228" s="163"/>
      <c r="BL228" s="163"/>
      <c r="BM228" s="163"/>
      <c r="BN228" s="163"/>
      <c r="BO228" s="163"/>
      <c r="BP228" s="163"/>
      <c r="BQ228" s="163"/>
      <c r="BR228" s="163"/>
      <c r="BS228" s="163"/>
      <c r="BT228" s="163"/>
      <c r="BU228" s="163"/>
      <c r="BV228" s="163"/>
      <c r="BW228" s="163"/>
      <c r="BX228" s="163"/>
      <c r="BY228" s="163"/>
      <c r="BZ228" s="163"/>
      <c r="CA228" s="163"/>
      <c r="CB228" s="163"/>
      <c r="CC228" s="163"/>
      <c r="CD228" s="163"/>
      <c r="CE228" s="163"/>
      <c r="CF228" s="163"/>
      <c r="CG228" s="163"/>
      <c r="CH228" s="163"/>
      <c r="CI228" s="163"/>
      <c r="CJ228" s="163"/>
      <c r="CK228" s="163"/>
      <c r="CL228" s="163"/>
      <c r="CM228" s="163"/>
      <c r="CN228" s="163"/>
      <c r="CO228" s="163"/>
      <c r="CP228" s="163"/>
      <c r="CQ228" s="163"/>
      <c r="CR228" s="163"/>
      <c r="CS228" s="163"/>
      <c r="CT228" s="163"/>
      <c r="CU228" s="163"/>
      <c r="CV228" s="163"/>
      <c r="CW228" s="163"/>
      <c r="CX228" s="163"/>
      <c r="CY228" s="163"/>
      <c r="CZ228" s="163"/>
      <c r="DA228" s="163"/>
      <c r="DB228" s="163"/>
      <c r="DC228" s="163"/>
      <c r="DD228" s="163"/>
      <c r="DE228" s="163"/>
      <c r="DF228" s="163"/>
      <c r="DG228" s="163"/>
      <c r="DH228" s="163"/>
      <c r="DI228" s="163"/>
      <c r="DJ228" s="163"/>
      <c r="DK228" s="163"/>
      <c r="DL228" s="163"/>
      <c r="DM228" s="163"/>
      <c r="DN228" s="163"/>
      <c r="DO228" s="163"/>
      <c r="DP228" s="163"/>
      <c r="DQ228" s="163"/>
      <c r="DR228" s="163"/>
      <c r="DS228" s="163"/>
      <c r="DT228" s="163"/>
      <c r="DU228" s="163"/>
      <c r="DV228" s="163"/>
      <c r="DW228" s="163"/>
      <c r="DX228" s="163"/>
      <c r="DY228" s="163"/>
      <c r="DZ228" s="163"/>
      <c r="EA228" s="163"/>
      <c r="EB228" s="163"/>
      <c r="EC228" s="163"/>
      <c r="ED228" s="163"/>
      <c r="EE228" s="163"/>
      <c r="EF228" s="163"/>
      <c r="EG228" s="163"/>
      <c r="EH228" s="163"/>
      <c r="EI228" s="163"/>
      <c r="EJ228" s="163"/>
      <c r="EK228" s="163"/>
    </row>
    <row r="229" spans="1:141" s="155" customFormat="1" ht="21.75" customHeight="1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/>
      <c r="AF229" s="163"/>
      <c r="AG229" s="163"/>
      <c r="AH229" s="163"/>
      <c r="AI229" s="163"/>
      <c r="AJ229" s="163"/>
      <c r="AK229" s="163"/>
      <c r="AL229" s="163"/>
      <c r="AM229" s="163"/>
      <c r="AN229" s="163"/>
      <c r="AO229" s="163"/>
      <c r="AP229" s="163"/>
      <c r="AQ229" s="163"/>
      <c r="AR229" s="163"/>
      <c r="AS229" s="163"/>
      <c r="AT229" s="163"/>
      <c r="AU229" s="163"/>
      <c r="AV229" s="163"/>
      <c r="AW229" s="163"/>
      <c r="AX229" s="163"/>
      <c r="AY229" s="163"/>
      <c r="AZ229" s="163"/>
      <c r="BA229" s="163"/>
      <c r="BB229" s="163"/>
      <c r="BC229" s="163"/>
      <c r="BD229" s="163"/>
      <c r="BE229" s="163"/>
      <c r="BF229" s="163"/>
      <c r="BG229" s="163"/>
      <c r="BH229" s="163"/>
      <c r="BI229" s="163"/>
      <c r="BJ229" s="163"/>
      <c r="BK229" s="163"/>
      <c r="BL229" s="163"/>
      <c r="BM229" s="163"/>
      <c r="BN229" s="163"/>
      <c r="BO229" s="163"/>
      <c r="BP229" s="163"/>
      <c r="BQ229" s="163"/>
      <c r="BR229" s="163"/>
      <c r="BS229" s="163"/>
      <c r="BT229" s="163"/>
      <c r="BU229" s="163"/>
      <c r="BV229" s="163"/>
      <c r="BW229" s="163"/>
      <c r="BX229" s="163"/>
      <c r="BY229" s="163"/>
      <c r="BZ229" s="163"/>
      <c r="CA229" s="163"/>
      <c r="CB229" s="163"/>
      <c r="CC229" s="163"/>
      <c r="CD229" s="163"/>
      <c r="CE229" s="163"/>
      <c r="CF229" s="163"/>
      <c r="CG229" s="163"/>
      <c r="CH229" s="163"/>
      <c r="CI229" s="163"/>
      <c r="CJ229" s="163"/>
      <c r="CK229" s="163"/>
      <c r="CL229" s="163"/>
      <c r="CM229" s="163"/>
      <c r="CN229" s="163"/>
      <c r="CO229" s="163"/>
      <c r="CP229" s="163"/>
      <c r="CQ229" s="163"/>
      <c r="CR229" s="163"/>
      <c r="CS229" s="163"/>
      <c r="CT229" s="163"/>
      <c r="CU229" s="163"/>
      <c r="CV229" s="163"/>
      <c r="CW229" s="163"/>
      <c r="CX229" s="163"/>
      <c r="CY229" s="163"/>
      <c r="CZ229" s="163"/>
      <c r="DA229" s="163"/>
      <c r="DB229" s="163"/>
      <c r="DC229" s="163"/>
      <c r="DD229" s="163"/>
      <c r="DE229" s="163"/>
      <c r="DF229" s="163"/>
      <c r="DG229" s="163"/>
      <c r="DH229" s="163"/>
      <c r="DI229" s="163"/>
      <c r="DJ229" s="163"/>
      <c r="DK229" s="163"/>
      <c r="DL229" s="163"/>
      <c r="DM229" s="163"/>
      <c r="DN229" s="163"/>
      <c r="DO229" s="163"/>
      <c r="DP229" s="163"/>
      <c r="DQ229" s="163"/>
      <c r="DR229" s="163"/>
      <c r="DS229" s="163"/>
      <c r="DT229" s="163"/>
      <c r="DU229" s="163"/>
      <c r="DV229" s="163"/>
      <c r="DW229" s="163"/>
      <c r="DX229" s="163"/>
      <c r="DY229" s="163"/>
      <c r="DZ229" s="163"/>
      <c r="EA229" s="163"/>
      <c r="EB229" s="163"/>
      <c r="EC229" s="163"/>
      <c r="ED229" s="163"/>
      <c r="EE229" s="163"/>
      <c r="EF229" s="163"/>
      <c r="EG229" s="163"/>
      <c r="EH229" s="163"/>
      <c r="EI229" s="163"/>
      <c r="EJ229" s="163"/>
      <c r="EK229" s="163"/>
    </row>
    <row r="230" spans="1:141" s="155" customFormat="1" ht="21.75" customHeight="1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  <c r="AC230" s="163"/>
      <c r="AD230" s="163"/>
      <c r="AE230" s="163"/>
      <c r="AF230" s="163"/>
      <c r="AG230" s="163"/>
      <c r="AH230" s="163"/>
      <c r="AI230" s="163"/>
      <c r="AJ230" s="163"/>
      <c r="AK230" s="163"/>
      <c r="AL230" s="163"/>
      <c r="AM230" s="163"/>
      <c r="AN230" s="163"/>
      <c r="AO230" s="163"/>
      <c r="AP230" s="163"/>
      <c r="AQ230" s="163"/>
      <c r="AR230" s="163"/>
      <c r="AS230" s="163"/>
      <c r="AT230" s="163"/>
      <c r="AU230" s="163"/>
      <c r="AV230" s="163"/>
      <c r="AW230" s="163"/>
      <c r="AX230" s="163"/>
      <c r="AY230" s="163"/>
      <c r="AZ230" s="163"/>
      <c r="BA230" s="163"/>
      <c r="BB230" s="163"/>
      <c r="BC230" s="163"/>
      <c r="BD230" s="163"/>
      <c r="BE230" s="163"/>
      <c r="BF230" s="163"/>
      <c r="BG230" s="163"/>
      <c r="BH230" s="163"/>
      <c r="BI230" s="163"/>
      <c r="BJ230" s="163"/>
      <c r="BK230" s="163"/>
      <c r="BL230" s="163"/>
      <c r="BM230" s="163"/>
      <c r="BN230" s="163"/>
      <c r="BO230" s="163"/>
      <c r="BP230" s="163"/>
      <c r="BQ230" s="163"/>
      <c r="BR230" s="163"/>
      <c r="BS230" s="163"/>
      <c r="BT230" s="163"/>
      <c r="BU230" s="163"/>
      <c r="BV230" s="163"/>
      <c r="BW230" s="163"/>
      <c r="BX230" s="163"/>
      <c r="BY230" s="163"/>
      <c r="BZ230" s="163"/>
      <c r="CA230" s="163"/>
      <c r="CB230" s="163"/>
      <c r="CC230" s="163"/>
      <c r="CD230" s="163"/>
      <c r="CE230" s="163"/>
      <c r="CF230" s="163"/>
      <c r="CG230" s="163"/>
      <c r="CH230" s="163"/>
      <c r="CI230" s="163"/>
      <c r="CJ230" s="163"/>
      <c r="CK230" s="163"/>
      <c r="CL230" s="163"/>
      <c r="CM230" s="163"/>
      <c r="CN230" s="163"/>
      <c r="CO230" s="163"/>
      <c r="CP230" s="163"/>
      <c r="CQ230" s="163"/>
      <c r="CR230" s="163"/>
      <c r="CS230" s="163"/>
      <c r="CT230" s="163"/>
      <c r="CU230" s="163"/>
      <c r="CV230" s="163"/>
      <c r="CW230" s="163"/>
      <c r="CX230" s="163"/>
      <c r="CY230" s="163"/>
      <c r="CZ230" s="163"/>
      <c r="DA230" s="163"/>
      <c r="DB230" s="163"/>
      <c r="DC230" s="163"/>
      <c r="DD230" s="163"/>
      <c r="DE230" s="163"/>
      <c r="DF230" s="163"/>
      <c r="DG230" s="163"/>
      <c r="DH230" s="163"/>
      <c r="DI230" s="163"/>
      <c r="DJ230" s="163"/>
      <c r="DK230" s="163"/>
      <c r="DL230" s="163"/>
      <c r="DM230" s="163"/>
      <c r="DN230" s="163"/>
      <c r="DO230" s="163"/>
      <c r="DP230" s="163"/>
      <c r="DQ230" s="163"/>
      <c r="DR230" s="163"/>
      <c r="DS230" s="163"/>
      <c r="DT230" s="163"/>
      <c r="DU230" s="163"/>
      <c r="DV230" s="163"/>
      <c r="DW230" s="163"/>
      <c r="DX230" s="163"/>
      <c r="DY230" s="163"/>
      <c r="DZ230" s="163"/>
      <c r="EA230" s="163"/>
      <c r="EB230" s="163"/>
      <c r="EC230" s="163"/>
      <c r="ED230" s="163"/>
      <c r="EE230" s="163"/>
      <c r="EF230" s="163"/>
      <c r="EG230" s="163"/>
      <c r="EH230" s="163"/>
      <c r="EI230" s="163"/>
      <c r="EJ230" s="163"/>
      <c r="EK230" s="163"/>
    </row>
    <row r="231" spans="1:141" s="155" customFormat="1" ht="21.75" customHeight="1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  <c r="AC231" s="163"/>
      <c r="AD231" s="163"/>
      <c r="AE231" s="163"/>
      <c r="AF231" s="163"/>
      <c r="AG231" s="163"/>
      <c r="AH231" s="163"/>
      <c r="AI231" s="163"/>
      <c r="AJ231" s="163"/>
      <c r="AK231" s="163"/>
      <c r="AL231" s="163"/>
      <c r="AM231" s="163"/>
      <c r="AN231" s="163"/>
      <c r="AO231" s="163"/>
      <c r="AP231" s="163"/>
      <c r="AQ231" s="163"/>
      <c r="AR231" s="163"/>
      <c r="AS231" s="163"/>
      <c r="AT231" s="163"/>
      <c r="AU231" s="163"/>
      <c r="AV231" s="163"/>
      <c r="AW231" s="163"/>
      <c r="AX231" s="163"/>
      <c r="AY231" s="163"/>
      <c r="AZ231" s="163"/>
      <c r="BA231" s="163"/>
      <c r="BB231" s="163"/>
      <c r="BC231" s="163"/>
      <c r="BD231" s="163"/>
      <c r="BE231" s="163"/>
      <c r="BF231" s="163"/>
      <c r="BG231" s="163"/>
      <c r="BH231" s="163"/>
      <c r="BI231" s="163"/>
      <c r="BJ231" s="163"/>
      <c r="BK231" s="163"/>
      <c r="BL231" s="163"/>
      <c r="BM231" s="163"/>
      <c r="BN231" s="163"/>
      <c r="BO231" s="163"/>
      <c r="BP231" s="163"/>
      <c r="BQ231" s="163"/>
      <c r="BR231" s="163"/>
      <c r="BS231" s="163"/>
      <c r="BT231" s="163"/>
      <c r="BU231" s="163"/>
      <c r="BV231" s="163"/>
      <c r="BW231" s="163"/>
      <c r="BX231" s="163"/>
      <c r="BY231" s="163"/>
      <c r="BZ231" s="163"/>
      <c r="CA231" s="163"/>
      <c r="CB231" s="163"/>
      <c r="CC231" s="163"/>
      <c r="CD231" s="163"/>
      <c r="CE231" s="163"/>
      <c r="CF231" s="163"/>
      <c r="CG231" s="163"/>
      <c r="CH231" s="163"/>
      <c r="CI231" s="163"/>
      <c r="CJ231" s="163"/>
      <c r="CK231" s="163"/>
      <c r="CL231" s="163"/>
      <c r="CM231" s="163"/>
      <c r="CN231" s="163"/>
      <c r="CO231" s="163"/>
      <c r="CP231" s="163"/>
      <c r="CQ231" s="163"/>
      <c r="CR231" s="163"/>
      <c r="CS231" s="163"/>
      <c r="CT231" s="163"/>
      <c r="CU231" s="163"/>
      <c r="CV231" s="163"/>
      <c r="CW231" s="163"/>
      <c r="CX231" s="163"/>
      <c r="CY231" s="163"/>
      <c r="CZ231" s="163"/>
      <c r="DA231" s="163"/>
      <c r="DB231" s="163"/>
      <c r="DC231" s="163"/>
      <c r="DD231" s="163"/>
      <c r="DE231" s="163"/>
      <c r="DF231" s="163"/>
      <c r="DG231" s="163"/>
      <c r="DH231" s="163"/>
      <c r="DI231" s="163"/>
      <c r="DJ231" s="163"/>
      <c r="DK231" s="163"/>
      <c r="DL231" s="163"/>
      <c r="DM231" s="163"/>
      <c r="DN231" s="163"/>
      <c r="DO231" s="163"/>
      <c r="DP231" s="163"/>
      <c r="DQ231" s="163"/>
      <c r="DR231" s="163"/>
      <c r="DS231" s="163"/>
      <c r="DT231" s="163"/>
      <c r="DU231" s="163"/>
      <c r="DV231" s="163"/>
      <c r="DW231" s="163"/>
      <c r="DX231" s="163"/>
      <c r="DY231" s="163"/>
      <c r="DZ231" s="163"/>
      <c r="EA231" s="163"/>
      <c r="EB231" s="163"/>
      <c r="EC231" s="163"/>
      <c r="ED231" s="163"/>
      <c r="EE231" s="163"/>
      <c r="EF231" s="163"/>
      <c r="EG231" s="163"/>
      <c r="EH231" s="163"/>
      <c r="EI231" s="163"/>
      <c r="EJ231" s="163"/>
      <c r="EK231" s="163"/>
    </row>
    <row r="232" spans="1:141" s="155" customFormat="1" ht="21.75" customHeight="1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  <c r="AC232" s="163"/>
      <c r="AD232" s="163"/>
      <c r="AE232" s="163"/>
      <c r="AF232" s="163"/>
      <c r="AG232" s="163"/>
      <c r="AH232" s="163"/>
      <c r="AI232" s="163"/>
      <c r="AJ232" s="163"/>
      <c r="AK232" s="163"/>
      <c r="AL232" s="163"/>
      <c r="AM232" s="163"/>
      <c r="AN232" s="163"/>
      <c r="AO232" s="163"/>
      <c r="AP232" s="163"/>
      <c r="AQ232" s="163"/>
      <c r="AR232" s="163"/>
      <c r="AS232" s="163"/>
      <c r="AT232" s="163"/>
      <c r="AU232" s="163"/>
      <c r="AV232" s="163"/>
      <c r="AW232" s="163"/>
      <c r="AX232" s="163"/>
      <c r="AY232" s="163"/>
      <c r="AZ232" s="163"/>
      <c r="BA232" s="163"/>
      <c r="BB232" s="163"/>
      <c r="BC232" s="163"/>
      <c r="BD232" s="163"/>
      <c r="BE232" s="163"/>
      <c r="BF232" s="163"/>
      <c r="BG232" s="163"/>
      <c r="BH232" s="163"/>
      <c r="BI232" s="163"/>
      <c r="BJ232" s="163"/>
      <c r="BK232" s="163"/>
      <c r="BL232" s="163"/>
      <c r="BM232" s="163"/>
      <c r="BN232" s="163"/>
      <c r="BO232" s="163"/>
      <c r="BP232" s="163"/>
      <c r="BQ232" s="163"/>
      <c r="BR232" s="163"/>
      <c r="BS232" s="163"/>
      <c r="BT232" s="163"/>
      <c r="BU232" s="163"/>
      <c r="BV232" s="163"/>
      <c r="BW232" s="163"/>
      <c r="BX232" s="163"/>
      <c r="BY232" s="163"/>
      <c r="BZ232" s="163"/>
      <c r="CA232" s="163"/>
      <c r="CB232" s="163"/>
      <c r="CC232" s="163"/>
      <c r="CD232" s="163"/>
      <c r="CE232" s="163"/>
      <c r="CF232" s="163"/>
      <c r="CG232" s="163"/>
      <c r="CH232" s="163"/>
      <c r="CI232" s="163"/>
      <c r="CJ232" s="163"/>
      <c r="CK232" s="163"/>
      <c r="CL232" s="163"/>
      <c r="CM232" s="163"/>
      <c r="CN232" s="163"/>
      <c r="CO232" s="163"/>
      <c r="CP232" s="163"/>
      <c r="CQ232" s="163"/>
      <c r="CR232" s="163"/>
      <c r="CS232" s="163"/>
      <c r="CT232" s="163"/>
      <c r="CU232" s="163"/>
      <c r="CV232" s="163"/>
      <c r="CW232" s="163"/>
      <c r="CX232" s="163"/>
      <c r="CY232" s="163"/>
      <c r="CZ232" s="163"/>
      <c r="DA232" s="163"/>
      <c r="DB232" s="163"/>
      <c r="DC232" s="163"/>
      <c r="DD232" s="163"/>
      <c r="DE232" s="163"/>
      <c r="DF232" s="163"/>
      <c r="DG232" s="163"/>
      <c r="DH232" s="163"/>
      <c r="DI232" s="163"/>
      <c r="DJ232" s="163"/>
      <c r="DK232" s="163"/>
      <c r="DL232" s="163"/>
      <c r="DM232" s="163"/>
      <c r="DN232" s="163"/>
      <c r="DO232" s="163"/>
      <c r="DP232" s="163"/>
      <c r="DQ232" s="163"/>
      <c r="DR232" s="163"/>
      <c r="DS232" s="163"/>
      <c r="DT232" s="163"/>
      <c r="DU232" s="163"/>
      <c r="DV232" s="163"/>
      <c r="DW232" s="163"/>
      <c r="DX232" s="163"/>
      <c r="DY232" s="163"/>
      <c r="DZ232" s="163"/>
      <c r="EA232" s="163"/>
      <c r="EB232" s="163"/>
      <c r="EC232" s="163"/>
      <c r="ED232" s="163"/>
      <c r="EE232" s="163"/>
      <c r="EF232" s="163"/>
      <c r="EG232" s="163"/>
      <c r="EH232" s="163"/>
      <c r="EI232" s="163"/>
      <c r="EJ232" s="163"/>
      <c r="EK232" s="163"/>
    </row>
    <row r="233" spans="1:141" s="155" customFormat="1" ht="21.75" customHeight="1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  <c r="AC233" s="163"/>
      <c r="AD233" s="163"/>
      <c r="AE233" s="163"/>
      <c r="AF233" s="163"/>
      <c r="AG233" s="163"/>
      <c r="AH233" s="163"/>
      <c r="AI233" s="163"/>
      <c r="AJ233" s="163"/>
      <c r="AK233" s="163"/>
      <c r="AL233" s="163"/>
      <c r="AM233" s="163"/>
      <c r="AN233" s="163"/>
      <c r="AO233" s="163"/>
      <c r="AP233" s="163"/>
      <c r="AQ233" s="163"/>
      <c r="AR233" s="163"/>
      <c r="AS233" s="163"/>
      <c r="AT233" s="163"/>
      <c r="AU233" s="163"/>
      <c r="AV233" s="163"/>
      <c r="AW233" s="163"/>
      <c r="AX233" s="163"/>
      <c r="AY233" s="163"/>
      <c r="AZ233" s="163"/>
      <c r="BA233" s="163"/>
      <c r="BB233" s="163"/>
      <c r="BC233" s="163"/>
      <c r="BD233" s="163"/>
      <c r="BE233" s="163"/>
      <c r="BF233" s="163"/>
      <c r="BG233" s="163"/>
      <c r="BH233" s="163"/>
      <c r="BI233" s="163"/>
      <c r="BJ233" s="163"/>
      <c r="BK233" s="163"/>
      <c r="BL233" s="163"/>
      <c r="BM233" s="163"/>
      <c r="BN233" s="163"/>
      <c r="BO233" s="163"/>
      <c r="BP233" s="163"/>
      <c r="BQ233" s="163"/>
      <c r="BR233" s="163"/>
      <c r="BS233" s="163"/>
      <c r="BT233" s="163"/>
      <c r="BU233" s="163"/>
      <c r="BV233" s="163"/>
      <c r="BW233" s="163"/>
      <c r="BX233" s="163"/>
      <c r="BY233" s="163"/>
      <c r="BZ233" s="163"/>
      <c r="CA233" s="163"/>
      <c r="CB233" s="163"/>
      <c r="CC233" s="163"/>
      <c r="CD233" s="163"/>
      <c r="CE233" s="163"/>
      <c r="CF233" s="163"/>
      <c r="CG233" s="163"/>
      <c r="CH233" s="163"/>
      <c r="CI233" s="163"/>
      <c r="CJ233" s="163"/>
      <c r="CK233" s="163"/>
      <c r="CL233" s="163"/>
      <c r="CM233" s="163"/>
      <c r="CN233" s="163"/>
      <c r="CO233" s="163"/>
      <c r="CP233" s="163"/>
      <c r="CQ233" s="163"/>
      <c r="CR233" s="163"/>
      <c r="CS233" s="163"/>
      <c r="CT233" s="163"/>
      <c r="CU233" s="163"/>
      <c r="CV233" s="163"/>
      <c r="CW233" s="163"/>
      <c r="CX233" s="163"/>
      <c r="CY233" s="163"/>
      <c r="CZ233" s="163"/>
      <c r="DA233" s="163"/>
      <c r="DB233" s="163"/>
      <c r="DC233" s="163"/>
      <c r="DD233" s="163"/>
      <c r="DE233" s="163"/>
      <c r="DF233" s="163"/>
      <c r="DG233" s="163"/>
      <c r="DH233" s="163"/>
      <c r="DI233" s="163"/>
      <c r="DJ233" s="163"/>
      <c r="DK233" s="163"/>
      <c r="DL233" s="163"/>
      <c r="DM233" s="163"/>
      <c r="DN233" s="163"/>
      <c r="DO233" s="163"/>
      <c r="DP233" s="163"/>
      <c r="DQ233" s="163"/>
      <c r="DR233" s="163"/>
      <c r="DS233" s="163"/>
      <c r="DT233" s="163"/>
      <c r="DU233" s="163"/>
      <c r="DV233" s="163"/>
      <c r="DW233" s="163"/>
      <c r="DX233" s="163"/>
      <c r="DY233" s="163"/>
      <c r="DZ233" s="163"/>
      <c r="EA233" s="163"/>
      <c r="EB233" s="163"/>
      <c r="EC233" s="163"/>
      <c r="ED233" s="163"/>
      <c r="EE233" s="163"/>
      <c r="EF233" s="163"/>
      <c r="EG233" s="163"/>
      <c r="EH233" s="163"/>
      <c r="EI233" s="163"/>
      <c r="EJ233" s="163"/>
      <c r="EK233" s="163"/>
    </row>
    <row r="234" spans="1:141" s="155" customFormat="1" ht="21.75" customHeight="1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  <c r="AC234" s="163"/>
      <c r="AD234" s="163"/>
      <c r="AE234" s="163"/>
      <c r="AF234" s="163"/>
      <c r="AG234" s="163"/>
      <c r="AH234" s="163"/>
      <c r="AI234" s="163"/>
      <c r="AJ234" s="163"/>
      <c r="AK234" s="163"/>
      <c r="AL234" s="163"/>
      <c r="AM234" s="163"/>
      <c r="AN234" s="163"/>
      <c r="AO234" s="163"/>
      <c r="AP234" s="163"/>
      <c r="AQ234" s="163"/>
      <c r="AR234" s="163"/>
      <c r="AS234" s="163"/>
      <c r="AT234" s="163"/>
      <c r="AU234" s="163"/>
      <c r="AV234" s="163"/>
      <c r="AW234" s="163"/>
      <c r="AX234" s="163"/>
      <c r="AY234" s="163"/>
      <c r="AZ234" s="163"/>
      <c r="BA234" s="163"/>
      <c r="BB234" s="163"/>
      <c r="BC234" s="163"/>
      <c r="BD234" s="163"/>
      <c r="BE234" s="163"/>
      <c r="BF234" s="163"/>
      <c r="BG234" s="163"/>
      <c r="BH234" s="163"/>
      <c r="BI234" s="163"/>
      <c r="BJ234" s="163"/>
      <c r="BK234" s="163"/>
      <c r="BL234" s="163"/>
      <c r="BM234" s="163"/>
      <c r="BN234" s="163"/>
      <c r="BO234" s="163"/>
      <c r="BP234" s="163"/>
      <c r="BQ234" s="163"/>
      <c r="BR234" s="163"/>
      <c r="BS234" s="163"/>
      <c r="BT234" s="163"/>
      <c r="BU234" s="163"/>
      <c r="BV234" s="163"/>
      <c r="BW234" s="163"/>
      <c r="BX234" s="163"/>
      <c r="BY234" s="163"/>
      <c r="BZ234" s="163"/>
      <c r="CA234" s="163"/>
      <c r="CB234" s="163"/>
      <c r="CC234" s="163"/>
      <c r="CD234" s="163"/>
      <c r="CE234" s="163"/>
      <c r="CF234" s="163"/>
      <c r="CG234" s="163"/>
      <c r="CH234" s="163"/>
      <c r="CI234" s="163"/>
      <c r="CJ234" s="163"/>
      <c r="CK234" s="163"/>
      <c r="CL234" s="163"/>
      <c r="CM234" s="163"/>
      <c r="CN234" s="163"/>
      <c r="CO234" s="163"/>
      <c r="CP234" s="163"/>
      <c r="CQ234" s="163"/>
      <c r="CR234" s="163"/>
      <c r="CS234" s="163"/>
      <c r="CT234" s="163"/>
      <c r="CU234" s="163"/>
      <c r="CV234" s="163"/>
      <c r="CW234" s="163"/>
      <c r="CX234" s="163"/>
      <c r="CY234" s="163"/>
      <c r="CZ234" s="163"/>
      <c r="DA234" s="163"/>
      <c r="DB234" s="163"/>
      <c r="DC234" s="163"/>
      <c r="DD234" s="163"/>
      <c r="DE234" s="163"/>
      <c r="DF234" s="163"/>
      <c r="DG234" s="163"/>
      <c r="DH234" s="163"/>
      <c r="DI234" s="163"/>
      <c r="DJ234" s="163"/>
      <c r="DK234" s="163"/>
      <c r="DL234" s="163"/>
      <c r="DM234" s="163"/>
      <c r="DN234" s="163"/>
      <c r="DO234" s="163"/>
      <c r="DP234" s="163"/>
      <c r="DQ234" s="163"/>
      <c r="DR234" s="163"/>
      <c r="DS234" s="163"/>
      <c r="DT234" s="163"/>
      <c r="DU234" s="163"/>
      <c r="DV234" s="163"/>
      <c r="DW234" s="163"/>
      <c r="DX234" s="163"/>
      <c r="DY234" s="163"/>
      <c r="DZ234" s="163"/>
      <c r="EA234" s="163"/>
      <c r="EB234" s="163"/>
      <c r="EC234" s="163"/>
      <c r="ED234" s="163"/>
      <c r="EE234" s="163"/>
      <c r="EF234" s="163"/>
      <c r="EG234" s="163"/>
      <c r="EH234" s="163"/>
      <c r="EI234" s="163"/>
      <c r="EJ234" s="163"/>
      <c r="EK234" s="163"/>
    </row>
    <row r="235" spans="1:141" s="155" customFormat="1" ht="21.75" customHeight="1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  <c r="AC235" s="163"/>
      <c r="AD235" s="163"/>
      <c r="AE235" s="163"/>
      <c r="AF235" s="163"/>
      <c r="AG235" s="163"/>
      <c r="AH235" s="163"/>
      <c r="AI235" s="163"/>
      <c r="AJ235" s="163"/>
      <c r="AK235" s="163"/>
      <c r="AL235" s="163"/>
      <c r="AM235" s="163"/>
      <c r="AN235" s="163"/>
      <c r="AO235" s="163"/>
      <c r="AP235" s="163"/>
      <c r="AQ235" s="163"/>
      <c r="AR235" s="163"/>
      <c r="AS235" s="163"/>
      <c r="AT235" s="163"/>
      <c r="AU235" s="163"/>
      <c r="AV235" s="163"/>
      <c r="AW235" s="163"/>
      <c r="AX235" s="163"/>
      <c r="AY235" s="163"/>
      <c r="AZ235" s="163"/>
      <c r="BA235" s="163"/>
      <c r="BB235" s="163"/>
      <c r="BC235" s="163"/>
      <c r="BD235" s="163"/>
      <c r="BE235" s="163"/>
      <c r="BF235" s="163"/>
      <c r="BG235" s="163"/>
      <c r="BH235" s="163"/>
      <c r="BI235" s="163"/>
      <c r="BJ235" s="163"/>
      <c r="BK235" s="163"/>
      <c r="BL235" s="163"/>
      <c r="BM235" s="163"/>
      <c r="BN235" s="163"/>
      <c r="BO235" s="163"/>
      <c r="BP235" s="163"/>
      <c r="BQ235" s="163"/>
      <c r="BR235" s="163"/>
      <c r="BS235" s="163"/>
      <c r="BT235" s="163"/>
      <c r="BU235" s="163"/>
      <c r="BV235" s="163"/>
      <c r="BW235" s="163"/>
      <c r="BX235" s="163"/>
      <c r="BY235" s="163"/>
      <c r="BZ235" s="163"/>
      <c r="CA235" s="163"/>
      <c r="CB235" s="163"/>
      <c r="CC235" s="163"/>
      <c r="CD235" s="163"/>
      <c r="CE235" s="163"/>
      <c r="CF235" s="163"/>
      <c r="CG235" s="163"/>
      <c r="CH235" s="163"/>
      <c r="CI235" s="163"/>
      <c r="CJ235" s="163"/>
      <c r="CK235" s="163"/>
      <c r="CL235" s="163"/>
      <c r="CM235" s="163"/>
      <c r="CN235" s="163"/>
      <c r="CO235" s="163"/>
      <c r="CP235" s="163"/>
      <c r="CQ235" s="163"/>
      <c r="CR235" s="163"/>
      <c r="CS235" s="163"/>
      <c r="CT235" s="163"/>
      <c r="CU235" s="163"/>
      <c r="CV235" s="163"/>
      <c r="CW235" s="163"/>
      <c r="CX235" s="163"/>
      <c r="CY235" s="163"/>
      <c r="CZ235" s="163"/>
      <c r="DA235" s="163"/>
      <c r="DB235" s="163"/>
      <c r="DC235" s="163"/>
      <c r="DD235" s="163"/>
      <c r="DE235" s="163"/>
      <c r="DF235" s="163"/>
      <c r="DG235" s="163"/>
      <c r="DH235" s="163"/>
      <c r="DI235" s="163"/>
      <c r="DJ235" s="163"/>
      <c r="DK235" s="163"/>
      <c r="DL235" s="163"/>
      <c r="DM235" s="163"/>
      <c r="DN235" s="163"/>
      <c r="DO235" s="163"/>
      <c r="DP235" s="163"/>
      <c r="DQ235" s="163"/>
      <c r="DR235" s="163"/>
      <c r="DS235" s="163"/>
      <c r="DT235" s="163"/>
      <c r="DU235" s="163"/>
      <c r="DV235" s="163"/>
      <c r="DW235" s="163"/>
      <c r="DX235" s="163"/>
      <c r="DY235" s="163"/>
      <c r="DZ235" s="163"/>
      <c r="EA235" s="163"/>
      <c r="EB235" s="163"/>
      <c r="EC235" s="163"/>
      <c r="ED235" s="163"/>
      <c r="EE235" s="163"/>
      <c r="EF235" s="163"/>
      <c r="EG235" s="163"/>
      <c r="EH235" s="163"/>
      <c r="EI235" s="163"/>
      <c r="EJ235" s="163"/>
      <c r="EK235" s="163"/>
    </row>
    <row r="236" spans="1:141" s="155" customFormat="1" ht="21.75" customHeight="1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  <c r="AC236" s="163"/>
      <c r="AD236" s="163"/>
      <c r="AE236" s="163"/>
      <c r="AF236" s="163"/>
      <c r="AG236" s="163"/>
      <c r="AH236" s="163"/>
      <c r="AI236" s="163"/>
      <c r="AJ236" s="163"/>
      <c r="AK236" s="163"/>
      <c r="AL236" s="163"/>
      <c r="AM236" s="163"/>
      <c r="AN236" s="163"/>
      <c r="AO236" s="163"/>
      <c r="AP236" s="163"/>
      <c r="AQ236" s="163"/>
      <c r="AR236" s="163"/>
      <c r="AS236" s="163"/>
      <c r="AT236" s="163"/>
      <c r="AU236" s="163"/>
      <c r="AV236" s="163"/>
      <c r="AW236" s="163"/>
      <c r="AX236" s="163"/>
      <c r="AY236" s="163"/>
      <c r="AZ236" s="163"/>
      <c r="BA236" s="163"/>
      <c r="BB236" s="163"/>
      <c r="BC236" s="163"/>
      <c r="BD236" s="163"/>
      <c r="BE236" s="163"/>
      <c r="BF236" s="163"/>
      <c r="BG236" s="163"/>
      <c r="BH236" s="163"/>
      <c r="BI236" s="163"/>
      <c r="BJ236" s="163"/>
      <c r="BK236" s="163"/>
      <c r="BL236" s="163"/>
      <c r="BM236" s="163"/>
      <c r="BN236" s="163"/>
      <c r="BO236" s="163"/>
      <c r="BP236" s="163"/>
      <c r="BQ236" s="163"/>
      <c r="BR236" s="163"/>
      <c r="BS236" s="163"/>
      <c r="BT236" s="163"/>
      <c r="BU236" s="163"/>
      <c r="BV236" s="163"/>
      <c r="BW236" s="163"/>
      <c r="BX236" s="163"/>
      <c r="BY236" s="163"/>
      <c r="BZ236" s="163"/>
      <c r="CA236" s="163"/>
      <c r="CB236" s="163"/>
      <c r="CC236" s="163"/>
      <c r="CD236" s="163"/>
      <c r="CE236" s="163"/>
      <c r="CF236" s="163"/>
      <c r="CG236" s="163"/>
      <c r="CH236" s="163"/>
      <c r="CI236" s="163"/>
      <c r="CJ236" s="163"/>
      <c r="CK236" s="163"/>
      <c r="CL236" s="163"/>
      <c r="CM236" s="163"/>
      <c r="CN236" s="163"/>
      <c r="CO236" s="163"/>
      <c r="CP236" s="163"/>
      <c r="CQ236" s="163"/>
      <c r="CR236" s="163"/>
      <c r="CS236" s="163"/>
      <c r="CT236" s="163"/>
      <c r="CU236" s="163"/>
      <c r="CV236" s="163"/>
      <c r="CW236" s="163"/>
      <c r="CX236" s="163"/>
      <c r="CY236" s="163"/>
      <c r="CZ236" s="163"/>
      <c r="DA236" s="163"/>
      <c r="DB236" s="163"/>
      <c r="DC236" s="163"/>
      <c r="DD236" s="163"/>
      <c r="DE236" s="163"/>
      <c r="DF236" s="163"/>
      <c r="DG236" s="163"/>
      <c r="DH236" s="163"/>
      <c r="DI236" s="163"/>
      <c r="DJ236" s="163"/>
      <c r="DK236" s="163"/>
      <c r="DL236" s="163"/>
      <c r="DM236" s="163"/>
      <c r="DN236" s="163"/>
      <c r="DO236" s="163"/>
      <c r="DP236" s="163"/>
      <c r="DQ236" s="163"/>
      <c r="DR236" s="163"/>
      <c r="DS236" s="163"/>
      <c r="DT236" s="163"/>
      <c r="DU236" s="163"/>
      <c r="DV236" s="163"/>
      <c r="DW236" s="163"/>
      <c r="DX236" s="163"/>
      <c r="DY236" s="163"/>
      <c r="DZ236" s="163"/>
      <c r="EA236" s="163"/>
      <c r="EB236" s="163"/>
      <c r="EC236" s="163"/>
      <c r="ED236" s="163"/>
      <c r="EE236" s="163"/>
      <c r="EF236" s="163"/>
      <c r="EG236" s="163"/>
      <c r="EH236" s="163"/>
      <c r="EI236" s="163"/>
      <c r="EJ236" s="163"/>
      <c r="EK236" s="163"/>
    </row>
    <row r="237" spans="1:141" s="155" customFormat="1" ht="21.75" customHeight="1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  <c r="AC237" s="163"/>
      <c r="AD237" s="163"/>
      <c r="AE237" s="163"/>
      <c r="AF237" s="163"/>
      <c r="AG237" s="163"/>
      <c r="AH237" s="163"/>
      <c r="AI237" s="163"/>
      <c r="AJ237" s="163"/>
      <c r="AK237" s="163"/>
      <c r="AL237" s="163"/>
      <c r="AM237" s="163"/>
      <c r="AN237" s="163"/>
      <c r="AO237" s="163"/>
      <c r="AP237" s="163"/>
      <c r="AQ237" s="163"/>
      <c r="AR237" s="163"/>
      <c r="AS237" s="163"/>
      <c r="AT237" s="163"/>
      <c r="AU237" s="163"/>
      <c r="AV237" s="163"/>
      <c r="AW237" s="163"/>
      <c r="AX237" s="163"/>
      <c r="AY237" s="163"/>
      <c r="AZ237" s="163"/>
      <c r="BA237" s="163"/>
      <c r="BB237" s="163"/>
      <c r="BC237" s="163"/>
      <c r="BD237" s="163"/>
      <c r="BE237" s="163"/>
      <c r="BF237" s="163"/>
      <c r="BG237" s="163"/>
      <c r="BH237" s="163"/>
      <c r="BI237" s="163"/>
      <c r="BJ237" s="163"/>
      <c r="BK237" s="163"/>
      <c r="BL237" s="163"/>
      <c r="BM237" s="163"/>
      <c r="BN237" s="163"/>
      <c r="BO237" s="163"/>
      <c r="BP237" s="163"/>
      <c r="BQ237" s="163"/>
      <c r="BR237" s="163"/>
      <c r="BS237" s="163"/>
      <c r="BT237" s="163"/>
      <c r="BU237" s="163"/>
      <c r="BV237" s="163"/>
      <c r="BW237" s="163"/>
      <c r="BX237" s="163"/>
      <c r="BY237" s="163"/>
      <c r="BZ237" s="163"/>
      <c r="CA237" s="163"/>
      <c r="CB237" s="163"/>
      <c r="CC237" s="163"/>
      <c r="CD237" s="163"/>
      <c r="CE237" s="163"/>
      <c r="CF237" s="163"/>
      <c r="CG237" s="163"/>
      <c r="CH237" s="163"/>
      <c r="CI237" s="163"/>
      <c r="CJ237" s="163"/>
      <c r="CK237" s="163"/>
      <c r="CL237" s="163"/>
      <c r="CM237" s="163"/>
      <c r="CN237" s="163"/>
      <c r="CO237" s="163"/>
      <c r="CP237" s="163"/>
      <c r="CQ237" s="163"/>
      <c r="CR237" s="163"/>
      <c r="CS237" s="163"/>
      <c r="CT237" s="163"/>
      <c r="CU237" s="163"/>
      <c r="CV237" s="163"/>
      <c r="CW237" s="163"/>
      <c r="CX237" s="163"/>
      <c r="CY237" s="163"/>
      <c r="CZ237" s="163"/>
      <c r="DA237" s="163"/>
      <c r="DB237" s="163"/>
      <c r="DC237" s="163"/>
      <c r="DD237" s="163"/>
      <c r="DE237" s="163"/>
      <c r="DF237" s="163"/>
      <c r="DG237" s="163"/>
      <c r="DH237" s="163"/>
      <c r="DI237" s="163"/>
      <c r="DJ237" s="163"/>
      <c r="DK237" s="163"/>
      <c r="DL237" s="163"/>
      <c r="DM237" s="163"/>
      <c r="DN237" s="163"/>
      <c r="DO237" s="163"/>
      <c r="DP237" s="163"/>
      <c r="DQ237" s="163"/>
      <c r="DR237" s="163"/>
      <c r="DS237" s="163"/>
      <c r="DT237" s="163"/>
      <c r="DU237" s="163"/>
      <c r="DV237" s="163"/>
      <c r="DW237" s="163"/>
      <c r="DX237" s="163"/>
      <c r="DY237" s="163"/>
      <c r="DZ237" s="163"/>
      <c r="EA237" s="163"/>
      <c r="EB237" s="163"/>
      <c r="EC237" s="163"/>
      <c r="ED237" s="163"/>
      <c r="EE237" s="163"/>
      <c r="EF237" s="163"/>
      <c r="EG237" s="163"/>
      <c r="EH237" s="163"/>
      <c r="EI237" s="163"/>
      <c r="EJ237" s="163"/>
      <c r="EK237" s="163"/>
    </row>
    <row r="238" spans="1:141" s="155" customFormat="1" ht="21.75" customHeight="1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  <c r="AC238" s="163"/>
      <c r="AD238" s="163"/>
      <c r="AE238" s="163"/>
      <c r="AF238" s="163"/>
      <c r="AG238" s="163"/>
      <c r="AH238" s="163"/>
      <c r="AI238" s="163"/>
      <c r="AJ238" s="163"/>
      <c r="AK238" s="163"/>
      <c r="AL238" s="163"/>
      <c r="AM238" s="163"/>
      <c r="AN238" s="163"/>
      <c r="AO238" s="163"/>
      <c r="AP238" s="163"/>
      <c r="AQ238" s="163"/>
      <c r="AR238" s="163"/>
      <c r="AS238" s="163"/>
      <c r="AT238" s="163"/>
      <c r="AU238" s="163"/>
      <c r="AV238" s="163"/>
      <c r="AW238" s="163"/>
      <c r="AX238" s="163"/>
      <c r="AY238" s="163"/>
      <c r="AZ238" s="163"/>
      <c r="BA238" s="163"/>
      <c r="BB238" s="163"/>
      <c r="BC238" s="163"/>
      <c r="BD238" s="163"/>
      <c r="BE238" s="163"/>
      <c r="BF238" s="163"/>
      <c r="BG238" s="163"/>
      <c r="BH238" s="163"/>
      <c r="BI238" s="163"/>
      <c r="BJ238" s="163"/>
      <c r="BK238" s="163"/>
      <c r="BL238" s="163"/>
      <c r="BM238" s="163"/>
      <c r="BN238" s="163"/>
      <c r="BO238" s="163"/>
      <c r="BP238" s="163"/>
      <c r="BQ238" s="163"/>
      <c r="BR238" s="163"/>
      <c r="BS238" s="163"/>
      <c r="BT238" s="163"/>
      <c r="BU238" s="163"/>
      <c r="BV238" s="163"/>
      <c r="BW238" s="163"/>
      <c r="BX238" s="163"/>
      <c r="BY238" s="163"/>
      <c r="BZ238" s="163"/>
      <c r="CA238" s="163"/>
      <c r="CB238" s="163"/>
      <c r="CC238" s="163"/>
      <c r="CD238" s="163"/>
      <c r="CE238" s="163"/>
      <c r="CF238" s="163"/>
      <c r="CG238" s="163"/>
      <c r="CH238" s="163"/>
      <c r="CI238" s="163"/>
      <c r="CJ238" s="163"/>
      <c r="CK238" s="163"/>
      <c r="CL238" s="163"/>
      <c r="CM238" s="163"/>
      <c r="CN238" s="163"/>
      <c r="CO238" s="163"/>
      <c r="CP238" s="163"/>
      <c r="CQ238" s="163"/>
      <c r="CR238" s="163"/>
      <c r="CS238" s="163"/>
      <c r="CT238" s="163"/>
      <c r="CU238" s="163"/>
      <c r="CV238" s="163"/>
      <c r="CW238" s="163"/>
      <c r="CX238" s="163"/>
      <c r="CY238" s="163"/>
      <c r="CZ238" s="163"/>
      <c r="DA238" s="163"/>
      <c r="DB238" s="163"/>
      <c r="DC238" s="163"/>
      <c r="DD238" s="163"/>
      <c r="DE238" s="163"/>
      <c r="DF238" s="163"/>
      <c r="DG238" s="163"/>
      <c r="DH238" s="163"/>
      <c r="DI238" s="163"/>
      <c r="DJ238" s="163"/>
      <c r="DK238" s="163"/>
      <c r="DL238" s="163"/>
      <c r="DM238" s="163"/>
      <c r="DN238" s="163"/>
      <c r="DO238" s="163"/>
      <c r="DP238" s="163"/>
      <c r="DQ238" s="163"/>
      <c r="DR238" s="163"/>
      <c r="DS238" s="163"/>
      <c r="DT238" s="163"/>
      <c r="DU238" s="163"/>
      <c r="DV238" s="163"/>
      <c r="DW238" s="163"/>
      <c r="DX238" s="163"/>
      <c r="DY238" s="163"/>
      <c r="DZ238" s="163"/>
      <c r="EA238" s="163"/>
      <c r="EB238" s="163"/>
      <c r="EC238" s="163"/>
      <c r="ED238" s="163"/>
      <c r="EE238" s="163"/>
      <c r="EF238" s="163"/>
      <c r="EG238" s="163"/>
      <c r="EH238" s="163"/>
      <c r="EI238" s="163"/>
      <c r="EJ238" s="163"/>
      <c r="EK238" s="163"/>
    </row>
    <row r="239" spans="1:141" s="155" customFormat="1" ht="21.75" customHeight="1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  <c r="AC239" s="163"/>
      <c r="AD239" s="163"/>
      <c r="AE239" s="163"/>
      <c r="AF239" s="163"/>
      <c r="AG239" s="163"/>
      <c r="AH239" s="163"/>
      <c r="AI239" s="163"/>
      <c r="AJ239" s="163"/>
      <c r="AK239" s="163"/>
      <c r="AL239" s="163"/>
      <c r="AM239" s="163"/>
      <c r="AN239" s="163"/>
      <c r="AO239" s="163"/>
      <c r="AP239" s="163"/>
      <c r="AQ239" s="163"/>
      <c r="AR239" s="163"/>
      <c r="AS239" s="163"/>
      <c r="AT239" s="163"/>
      <c r="AU239" s="163"/>
      <c r="AV239" s="163"/>
      <c r="AW239" s="163"/>
      <c r="AX239" s="163"/>
      <c r="AY239" s="163"/>
      <c r="AZ239" s="163"/>
      <c r="BA239" s="163"/>
      <c r="BB239" s="163"/>
      <c r="BC239" s="163"/>
      <c r="BD239" s="163"/>
      <c r="BE239" s="163"/>
      <c r="BF239" s="163"/>
      <c r="BG239" s="163"/>
      <c r="BH239" s="163"/>
      <c r="BI239" s="163"/>
      <c r="BJ239" s="163"/>
      <c r="BK239" s="163"/>
      <c r="BL239" s="163"/>
      <c r="BM239" s="163"/>
      <c r="BN239" s="163"/>
      <c r="BO239" s="163"/>
      <c r="BP239" s="163"/>
      <c r="BQ239" s="163"/>
      <c r="BR239" s="163"/>
      <c r="BS239" s="163"/>
      <c r="BT239" s="163"/>
      <c r="BU239" s="163"/>
      <c r="BV239" s="163"/>
      <c r="BW239" s="163"/>
      <c r="BX239" s="163"/>
      <c r="BY239" s="163"/>
      <c r="BZ239" s="163"/>
      <c r="CA239" s="163"/>
      <c r="CB239" s="163"/>
      <c r="CC239" s="163"/>
      <c r="CD239" s="163"/>
      <c r="CE239" s="163"/>
      <c r="CF239" s="163"/>
      <c r="CG239" s="163"/>
      <c r="CH239" s="163"/>
      <c r="CI239" s="163"/>
      <c r="CJ239" s="163"/>
      <c r="CK239" s="163"/>
      <c r="CL239" s="163"/>
      <c r="CM239" s="163"/>
      <c r="CN239" s="163"/>
      <c r="CO239" s="163"/>
      <c r="CP239" s="163"/>
      <c r="CQ239" s="163"/>
      <c r="CR239" s="163"/>
      <c r="CS239" s="163"/>
      <c r="CT239" s="163"/>
      <c r="CU239" s="163"/>
      <c r="CV239" s="163"/>
      <c r="CW239" s="163"/>
      <c r="CX239" s="163"/>
      <c r="CY239" s="163"/>
      <c r="CZ239" s="163"/>
      <c r="DA239" s="163"/>
      <c r="DB239" s="163"/>
      <c r="DC239" s="163"/>
      <c r="DD239" s="163"/>
      <c r="DE239" s="163"/>
      <c r="DF239" s="163"/>
      <c r="DG239" s="163"/>
      <c r="DH239" s="163"/>
      <c r="DI239" s="163"/>
      <c r="DJ239" s="163"/>
      <c r="DK239" s="163"/>
      <c r="DL239" s="163"/>
      <c r="DM239" s="163"/>
      <c r="DN239" s="163"/>
      <c r="DO239" s="163"/>
      <c r="DP239" s="163"/>
      <c r="DQ239" s="163"/>
      <c r="DR239" s="163"/>
      <c r="DS239" s="163"/>
      <c r="DT239" s="163"/>
      <c r="DU239" s="163"/>
      <c r="DV239" s="163"/>
      <c r="DW239" s="163"/>
      <c r="DX239" s="163"/>
      <c r="DY239" s="163"/>
      <c r="DZ239" s="163"/>
      <c r="EA239" s="163"/>
      <c r="EB239" s="163"/>
      <c r="EC239" s="163"/>
      <c r="ED239" s="163"/>
      <c r="EE239" s="163"/>
      <c r="EF239" s="163"/>
      <c r="EG239" s="163"/>
      <c r="EH239" s="163"/>
      <c r="EI239" s="163"/>
      <c r="EJ239" s="163"/>
      <c r="EK239" s="163"/>
    </row>
    <row r="240" spans="1:141" s="155" customFormat="1" ht="21.75" customHeight="1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  <c r="AC240" s="163"/>
      <c r="AD240" s="163"/>
      <c r="AE240" s="163"/>
      <c r="AF240" s="163"/>
      <c r="AG240" s="163"/>
      <c r="AH240" s="163"/>
      <c r="AI240" s="163"/>
      <c r="AJ240" s="163"/>
      <c r="AK240" s="163"/>
      <c r="AL240" s="163"/>
      <c r="AM240" s="163"/>
      <c r="AN240" s="163"/>
      <c r="AO240" s="163"/>
      <c r="AP240" s="163"/>
      <c r="AQ240" s="163"/>
      <c r="AR240" s="163"/>
      <c r="AS240" s="163"/>
      <c r="AT240" s="163"/>
      <c r="AU240" s="163"/>
      <c r="AV240" s="163"/>
      <c r="AW240" s="163"/>
      <c r="AX240" s="163"/>
      <c r="AY240" s="163"/>
      <c r="AZ240" s="163"/>
      <c r="BA240" s="163"/>
      <c r="BB240" s="163"/>
      <c r="BC240" s="163"/>
      <c r="BD240" s="163"/>
      <c r="BE240" s="163"/>
      <c r="BF240" s="163"/>
      <c r="BG240" s="163"/>
      <c r="BH240" s="163"/>
      <c r="BI240" s="163"/>
      <c r="BJ240" s="163"/>
      <c r="BK240" s="163"/>
      <c r="BL240" s="163"/>
      <c r="BM240" s="163"/>
      <c r="BN240" s="163"/>
      <c r="BO240" s="163"/>
      <c r="BP240" s="163"/>
      <c r="BQ240" s="163"/>
      <c r="BR240" s="163"/>
      <c r="BS240" s="163"/>
      <c r="BT240" s="163"/>
      <c r="BU240" s="163"/>
      <c r="BV240" s="163"/>
      <c r="BW240" s="163"/>
      <c r="BX240" s="163"/>
      <c r="BY240" s="163"/>
      <c r="BZ240" s="163"/>
      <c r="CA240" s="163"/>
      <c r="CB240" s="163"/>
      <c r="CC240" s="163"/>
      <c r="CD240" s="163"/>
      <c r="CE240" s="163"/>
      <c r="CF240" s="163"/>
      <c r="CG240" s="163"/>
      <c r="CH240" s="163"/>
      <c r="CI240" s="163"/>
      <c r="CJ240" s="163"/>
      <c r="CK240" s="163"/>
      <c r="CL240" s="163"/>
      <c r="CM240" s="163"/>
      <c r="CN240" s="163"/>
      <c r="CO240" s="163"/>
      <c r="CP240" s="163"/>
      <c r="CQ240" s="163"/>
      <c r="CR240" s="163"/>
      <c r="CS240" s="163"/>
      <c r="CT240" s="163"/>
      <c r="CU240" s="163"/>
      <c r="CV240" s="163"/>
      <c r="CW240" s="163"/>
      <c r="CX240" s="163"/>
      <c r="CY240" s="163"/>
      <c r="CZ240" s="163"/>
      <c r="DA240" s="163"/>
      <c r="DB240" s="163"/>
      <c r="DC240" s="163"/>
      <c r="DD240" s="163"/>
      <c r="DE240" s="163"/>
      <c r="DF240" s="163"/>
      <c r="DG240" s="163"/>
      <c r="DH240" s="163"/>
      <c r="DI240" s="163"/>
      <c r="DJ240" s="163"/>
      <c r="DK240" s="163"/>
      <c r="DL240" s="163"/>
      <c r="DM240" s="163"/>
      <c r="DN240" s="163"/>
      <c r="DO240" s="163"/>
      <c r="DP240" s="163"/>
      <c r="DQ240" s="163"/>
      <c r="DR240" s="163"/>
      <c r="DS240" s="163"/>
      <c r="DT240" s="163"/>
      <c r="DU240" s="163"/>
      <c r="DV240" s="163"/>
      <c r="DW240" s="163"/>
      <c r="DX240" s="163"/>
      <c r="DY240" s="163"/>
      <c r="DZ240" s="163"/>
      <c r="EA240" s="163"/>
      <c r="EB240" s="163"/>
      <c r="EC240" s="163"/>
      <c r="ED240" s="163"/>
      <c r="EE240" s="163"/>
      <c r="EF240" s="163"/>
      <c r="EG240" s="163"/>
      <c r="EH240" s="163"/>
      <c r="EI240" s="163"/>
      <c r="EJ240" s="163"/>
      <c r="EK240" s="163"/>
    </row>
    <row r="241" spans="1:141" s="155" customFormat="1" ht="21.75" customHeight="1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  <c r="AC241" s="163"/>
      <c r="AD241" s="163"/>
      <c r="AE241" s="163"/>
      <c r="AF241" s="163"/>
      <c r="AG241" s="163"/>
      <c r="AH241" s="163"/>
      <c r="AI241" s="163"/>
      <c r="AJ241" s="163"/>
      <c r="AK241" s="163"/>
      <c r="AL241" s="163"/>
      <c r="AM241" s="163"/>
      <c r="AN241" s="163"/>
      <c r="AO241" s="163"/>
      <c r="AP241" s="163"/>
      <c r="AQ241" s="163"/>
      <c r="AR241" s="163"/>
      <c r="AS241" s="163"/>
      <c r="AT241" s="163"/>
      <c r="AU241" s="163"/>
      <c r="AV241" s="163"/>
      <c r="AW241" s="163"/>
      <c r="AX241" s="163"/>
      <c r="AY241" s="163"/>
      <c r="AZ241" s="163"/>
      <c r="BA241" s="163"/>
      <c r="BB241" s="163"/>
      <c r="BC241" s="163"/>
      <c r="BD241" s="163"/>
      <c r="BE241" s="163"/>
      <c r="BF241" s="163"/>
      <c r="BG241" s="163"/>
      <c r="BH241" s="163"/>
      <c r="BI241" s="163"/>
      <c r="BJ241" s="163"/>
      <c r="BK241" s="163"/>
      <c r="BL241" s="163"/>
      <c r="BM241" s="163"/>
      <c r="BN241" s="163"/>
      <c r="BO241" s="163"/>
      <c r="BP241" s="163"/>
      <c r="BQ241" s="163"/>
      <c r="BR241" s="163"/>
      <c r="BS241" s="163"/>
      <c r="BT241" s="163"/>
      <c r="BU241" s="163"/>
      <c r="BV241" s="163"/>
      <c r="BW241" s="163"/>
      <c r="BX241" s="163"/>
      <c r="BY241" s="163"/>
      <c r="BZ241" s="163"/>
      <c r="CA241" s="163"/>
      <c r="CB241" s="163"/>
      <c r="CC241" s="163"/>
      <c r="CD241" s="163"/>
      <c r="CE241" s="163"/>
      <c r="CF241" s="163"/>
      <c r="CG241" s="163"/>
      <c r="CH241" s="163"/>
      <c r="CI241" s="163"/>
      <c r="CJ241" s="163"/>
      <c r="CK241" s="163"/>
      <c r="CL241" s="163"/>
      <c r="CM241" s="163"/>
      <c r="CN241" s="163"/>
      <c r="CO241" s="163"/>
      <c r="CP241" s="163"/>
      <c r="CQ241" s="163"/>
      <c r="CR241" s="163"/>
      <c r="CS241" s="163"/>
      <c r="CT241" s="163"/>
      <c r="CU241" s="163"/>
      <c r="CV241" s="163"/>
      <c r="CW241" s="163"/>
      <c r="CX241" s="163"/>
      <c r="CY241" s="163"/>
      <c r="CZ241" s="163"/>
      <c r="DA241" s="163"/>
      <c r="DB241" s="163"/>
      <c r="DC241" s="163"/>
      <c r="DD241" s="163"/>
      <c r="DE241" s="163"/>
      <c r="DF241" s="163"/>
      <c r="DG241" s="163"/>
      <c r="DH241" s="163"/>
      <c r="DI241" s="163"/>
      <c r="DJ241" s="163"/>
      <c r="DK241" s="163"/>
      <c r="DL241" s="163"/>
      <c r="DM241" s="163"/>
      <c r="DN241" s="163"/>
      <c r="DO241" s="163"/>
      <c r="DP241" s="163"/>
      <c r="DQ241" s="163"/>
      <c r="DR241" s="163"/>
      <c r="DS241" s="163"/>
      <c r="DT241" s="163"/>
      <c r="DU241" s="163"/>
      <c r="DV241" s="163"/>
      <c r="DW241" s="163"/>
      <c r="DX241" s="163"/>
      <c r="DY241" s="163"/>
      <c r="DZ241" s="163"/>
      <c r="EA241" s="163"/>
      <c r="EB241" s="163"/>
      <c r="EC241" s="163"/>
      <c r="ED241" s="163"/>
      <c r="EE241" s="163"/>
      <c r="EF241" s="163"/>
      <c r="EG241" s="163"/>
      <c r="EH241" s="163"/>
      <c r="EI241" s="163"/>
      <c r="EJ241" s="163"/>
      <c r="EK241" s="163"/>
    </row>
    <row r="242" spans="1:141" s="155" customFormat="1" ht="21.75" customHeight="1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  <c r="AC242" s="163"/>
      <c r="AD242" s="163"/>
      <c r="AE242" s="163"/>
      <c r="AF242" s="163"/>
      <c r="AG242" s="163"/>
      <c r="AH242" s="163"/>
      <c r="AI242" s="163"/>
      <c r="AJ242" s="163"/>
      <c r="AK242" s="163"/>
      <c r="AL242" s="163"/>
      <c r="AM242" s="163"/>
      <c r="AN242" s="163"/>
      <c r="AO242" s="163"/>
      <c r="AP242" s="163"/>
      <c r="AQ242" s="163"/>
      <c r="AR242" s="163"/>
      <c r="AS242" s="163"/>
      <c r="AT242" s="163"/>
      <c r="AU242" s="163"/>
      <c r="AV242" s="163"/>
      <c r="AW242" s="163"/>
      <c r="AX242" s="163"/>
      <c r="AY242" s="163"/>
      <c r="AZ242" s="163"/>
      <c r="BA242" s="163"/>
      <c r="BB242" s="163"/>
      <c r="BC242" s="163"/>
      <c r="BD242" s="163"/>
      <c r="BE242" s="163"/>
      <c r="BF242" s="163"/>
      <c r="BG242" s="163"/>
      <c r="BH242" s="163"/>
      <c r="BI242" s="163"/>
      <c r="BJ242" s="163"/>
      <c r="BK242" s="163"/>
      <c r="BL242" s="163"/>
      <c r="BM242" s="163"/>
      <c r="BN242" s="163"/>
      <c r="BO242" s="163"/>
      <c r="BP242" s="163"/>
      <c r="BQ242" s="163"/>
      <c r="BR242" s="163"/>
      <c r="BS242" s="163"/>
      <c r="BT242" s="163"/>
      <c r="BU242" s="163"/>
      <c r="BV242" s="163"/>
      <c r="BW242" s="163"/>
      <c r="BX242" s="163"/>
      <c r="BY242" s="163"/>
      <c r="BZ242" s="163"/>
      <c r="CA242" s="163"/>
      <c r="CB242" s="163"/>
      <c r="CC242" s="163"/>
      <c r="CD242" s="163"/>
      <c r="CE242" s="163"/>
      <c r="CF242" s="163"/>
      <c r="CG242" s="163"/>
      <c r="CH242" s="163"/>
      <c r="CI242" s="163"/>
      <c r="CJ242" s="163"/>
      <c r="CK242" s="163"/>
      <c r="CL242" s="163"/>
      <c r="CM242" s="163"/>
      <c r="CN242" s="163"/>
      <c r="CO242" s="163"/>
      <c r="CP242" s="163"/>
      <c r="CQ242" s="163"/>
      <c r="CR242" s="163"/>
      <c r="CS242" s="163"/>
      <c r="CT242" s="163"/>
      <c r="CU242" s="163"/>
      <c r="CV242" s="163"/>
      <c r="CW242" s="163"/>
      <c r="CX242" s="163"/>
      <c r="CY242" s="163"/>
      <c r="CZ242" s="163"/>
      <c r="DA242" s="163"/>
      <c r="DB242" s="163"/>
      <c r="DC242" s="163"/>
      <c r="DD242" s="163"/>
      <c r="DE242" s="163"/>
      <c r="DF242" s="163"/>
      <c r="DG242" s="163"/>
      <c r="DH242" s="163"/>
      <c r="DI242" s="163"/>
      <c r="DJ242" s="163"/>
      <c r="DK242" s="163"/>
      <c r="DL242" s="163"/>
      <c r="DM242" s="163"/>
      <c r="DN242" s="163"/>
      <c r="DO242" s="163"/>
      <c r="DP242" s="163"/>
      <c r="DQ242" s="163"/>
      <c r="DR242" s="163"/>
      <c r="DS242" s="163"/>
      <c r="DT242" s="163"/>
      <c r="DU242" s="163"/>
      <c r="DV242" s="163"/>
      <c r="DW242" s="163"/>
      <c r="DX242" s="163"/>
      <c r="DY242" s="163"/>
      <c r="DZ242" s="163"/>
      <c r="EA242" s="163"/>
      <c r="EB242" s="163"/>
      <c r="EC242" s="163"/>
      <c r="ED242" s="163"/>
      <c r="EE242" s="163"/>
      <c r="EF242" s="163"/>
      <c r="EG242" s="163"/>
      <c r="EH242" s="163"/>
      <c r="EI242" s="163"/>
      <c r="EJ242" s="163"/>
      <c r="EK242" s="163"/>
    </row>
    <row r="243" spans="1:141" s="155" customFormat="1" ht="21.75" customHeight="1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  <c r="AC243" s="163"/>
      <c r="AD243" s="163"/>
      <c r="AE243" s="163"/>
      <c r="AF243" s="163"/>
      <c r="AG243" s="163"/>
      <c r="AH243" s="163"/>
      <c r="AI243" s="163"/>
      <c r="AJ243" s="163"/>
      <c r="AK243" s="163"/>
      <c r="AL243" s="163"/>
      <c r="AM243" s="163"/>
      <c r="AN243" s="163"/>
      <c r="AO243" s="163"/>
      <c r="AP243" s="163"/>
      <c r="AQ243" s="163"/>
      <c r="AR243" s="163"/>
      <c r="AS243" s="163"/>
      <c r="AT243" s="163"/>
      <c r="AU243" s="163"/>
      <c r="AV243" s="163"/>
      <c r="AW243" s="163"/>
      <c r="AX243" s="163"/>
      <c r="AY243" s="163"/>
      <c r="AZ243" s="163"/>
      <c r="BA243" s="163"/>
      <c r="BB243" s="163"/>
      <c r="BC243" s="163"/>
      <c r="BD243" s="163"/>
      <c r="BE243" s="163"/>
      <c r="BF243" s="163"/>
      <c r="BG243" s="163"/>
      <c r="BH243" s="163"/>
      <c r="BI243" s="163"/>
      <c r="BJ243" s="163"/>
      <c r="BK243" s="163"/>
      <c r="BL243" s="163"/>
      <c r="BM243" s="163"/>
      <c r="BN243" s="163"/>
      <c r="BO243" s="163"/>
      <c r="BP243" s="163"/>
      <c r="BQ243" s="163"/>
      <c r="BR243" s="163"/>
      <c r="BS243" s="163"/>
      <c r="BT243" s="163"/>
      <c r="BU243" s="163"/>
      <c r="BV243" s="163"/>
      <c r="BW243" s="163"/>
      <c r="BX243" s="163"/>
      <c r="BY243" s="163"/>
      <c r="BZ243" s="163"/>
      <c r="CA243" s="163"/>
      <c r="CB243" s="163"/>
      <c r="CC243" s="163"/>
      <c r="CD243" s="163"/>
      <c r="CE243" s="163"/>
      <c r="CF243" s="163"/>
      <c r="CG243" s="163"/>
      <c r="CH243" s="163"/>
      <c r="CI243" s="163"/>
      <c r="CJ243" s="163"/>
      <c r="CK243" s="163"/>
      <c r="CL243" s="163"/>
      <c r="CM243" s="163"/>
      <c r="CN243" s="163"/>
      <c r="CO243" s="163"/>
      <c r="CP243" s="163"/>
      <c r="CQ243" s="163"/>
      <c r="CR243" s="163"/>
      <c r="CS243" s="163"/>
      <c r="CT243" s="163"/>
      <c r="CU243" s="163"/>
      <c r="CV243" s="163"/>
      <c r="CW243" s="163"/>
      <c r="CX243" s="163"/>
      <c r="CY243" s="163"/>
      <c r="CZ243" s="163"/>
      <c r="DA243" s="163"/>
      <c r="DB243" s="163"/>
      <c r="DC243" s="163"/>
      <c r="DD243" s="163"/>
      <c r="DE243" s="163"/>
      <c r="DF243" s="163"/>
      <c r="DG243" s="163"/>
      <c r="DH243" s="163"/>
      <c r="DI243" s="163"/>
      <c r="DJ243" s="163"/>
      <c r="DK243" s="163"/>
      <c r="DL243" s="163"/>
      <c r="DM243" s="163"/>
      <c r="DN243" s="163"/>
      <c r="DO243" s="163"/>
      <c r="DP243" s="163"/>
      <c r="DQ243" s="163"/>
      <c r="DR243" s="163"/>
      <c r="DS243" s="163"/>
      <c r="DT243" s="163"/>
      <c r="DU243" s="163"/>
      <c r="DV243" s="163"/>
      <c r="DW243" s="163"/>
      <c r="DX243" s="163"/>
      <c r="DY243" s="163"/>
      <c r="DZ243" s="163"/>
      <c r="EA243" s="163"/>
      <c r="EB243" s="163"/>
      <c r="EC243" s="163"/>
      <c r="ED243" s="163"/>
      <c r="EE243" s="163"/>
      <c r="EF243" s="163"/>
      <c r="EG243" s="163"/>
      <c r="EH243" s="163"/>
      <c r="EI243" s="163"/>
      <c r="EJ243" s="163"/>
      <c r="EK243" s="163"/>
    </row>
    <row r="244" spans="1:141" s="155" customFormat="1" ht="21.75" customHeight="1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  <c r="AC244" s="163"/>
      <c r="AD244" s="163"/>
      <c r="AE244" s="163"/>
      <c r="AF244" s="163"/>
      <c r="AG244" s="163"/>
      <c r="AH244" s="163"/>
      <c r="AI244" s="163"/>
      <c r="AJ244" s="163"/>
      <c r="AK244" s="163"/>
      <c r="AL244" s="163"/>
      <c r="AM244" s="163"/>
      <c r="AN244" s="163"/>
      <c r="AO244" s="163"/>
      <c r="AP244" s="163"/>
      <c r="AQ244" s="163"/>
      <c r="AR244" s="163"/>
      <c r="AS244" s="163"/>
      <c r="AT244" s="163"/>
      <c r="AU244" s="163"/>
      <c r="AV244" s="163"/>
      <c r="AW244" s="163"/>
      <c r="AX244" s="163"/>
      <c r="AY244" s="163"/>
      <c r="AZ244" s="163"/>
      <c r="BA244" s="163"/>
      <c r="BB244" s="163"/>
      <c r="BC244" s="163"/>
      <c r="BD244" s="163"/>
      <c r="BE244" s="163"/>
      <c r="BF244" s="163"/>
      <c r="BG244" s="163"/>
      <c r="BH244" s="163"/>
      <c r="BI244" s="163"/>
      <c r="BJ244" s="163"/>
      <c r="BK244" s="163"/>
      <c r="BL244" s="163"/>
      <c r="BM244" s="163"/>
      <c r="BN244" s="163"/>
      <c r="BO244" s="163"/>
      <c r="BP244" s="163"/>
      <c r="BQ244" s="163"/>
      <c r="BR244" s="163"/>
      <c r="BS244" s="163"/>
      <c r="BT244" s="163"/>
      <c r="BU244" s="163"/>
      <c r="BV244" s="163"/>
      <c r="BW244" s="163"/>
      <c r="BX244" s="163"/>
      <c r="BY244" s="163"/>
      <c r="BZ244" s="163"/>
      <c r="CA244" s="163"/>
      <c r="CB244" s="163"/>
      <c r="CC244" s="163"/>
      <c r="CD244" s="163"/>
      <c r="CE244" s="163"/>
      <c r="CF244" s="163"/>
      <c r="CG244" s="163"/>
      <c r="CH244" s="163"/>
      <c r="CI244" s="163"/>
      <c r="CJ244" s="163"/>
      <c r="CK244" s="163"/>
      <c r="CL244" s="163"/>
      <c r="CM244" s="163"/>
      <c r="CN244" s="163"/>
      <c r="CO244" s="163"/>
      <c r="CP244" s="163"/>
      <c r="CQ244" s="163"/>
      <c r="CR244" s="163"/>
      <c r="CS244" s="163"/>
      <c r="CT244" s="163"/>
      <c r="CU244" s="163"/>
      <c r="CV244" s="163"/>
      <c r="CW244" s="163"/>
      <c r="CX244" s="163"/>
      <c r="CY244" s="163"/>
      <c r="CZ244" s="163"/>
      <c r="DA244" s="163"/>
      <c r="DB244" s="163"/>
      <c r="DC244" s="163"/>
      <c r="DD244" s="163"/>
      <c r="DE244" s="163"/>
      <c r="DF244" s="163"/>
      <c r="DG244" s="163"/>
      <c r="DH244" s="163"/>
      <c r="DI244" s="163"/>
      <c r="DJ244" s="163"/>
      <c r="DK244" s="163"/>
      <c r="DL244" s="163"/>
      <c r="DM244" s="163"/>
      <c r="DN244" s="163"/>
      <c r="DO244" s="163"/>
      <c r="DP244" s="163"/>
      <c r="DQ244" s="163"/>
      <c r="DR244" s="163"/>
      <c r="DS244" s="163"/>
      <c r="DT244" s="163"/>
      <c r="DU244" s="163"/>
      <c r="DV244" s="163"/>
      <c r="DW244" s="163"/>
      <c r="DX244" s="163"/>
      <c r="DY244" s="163"/>
      <c r="DZ244" s="163"/>
      <c r="EA244" s="163"/>
      <c r="EB244" s="163"/>
      <c r="EC244" s="163"/>
      <c r="ED244" s="163"/>
      <c r="EE244" s="163"/>
      <c r="EF244" s="163"/>
      <c r="EG244" s="163"/>
      <c r="EH244" s="163"/>
      <c r="EI244" s="163"/>
      <c r="EJ244" s="163"/>
      <c r="EK244" s="163"/>
    </row>
    <row r="245" spans="1:141" s="155" customFormat="1" ht="21.75" customHeight="1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  <c r="AC245" s="163"/>
      <c r="AD245" s="163"/>
      <c r="AE245" s="163"/>
      <c r="AF245" s="163"/>
      <c r="AG245" s="163"/>
      <c r="AH245" s="163"/>
      <c r="AI245" s="163"/>
      <c r="AJ245" s="163"/>
      <c r="AK245" s="163"/>
      <c r="AL245" s="163"/>
      <c r="AM245" s="163"/>
      <c r="AN245" s="163"/>
      <c r="AO245" s="163"/>
      <c r="AP245" s="163"/>
      <c r="AQ245" s="163"/>
      <c r="AR245" s="163"/>
      <c r="AS245" s="163"/>
      <c r="AT245" s="163"/>
      <c r="AU245" s="163"/>
      <c r="AV245" s="163"/>
      <c r="AW245" s="163"/>
      <c r="AX245" s="163"/>
      <c r="AY245" s="163"/>
      <c r="AZ245" s="163"/>
      <c r="BA245" s="163"/>
      <c r="BB245" s="163"/>
      <c r="BC245" s="163"/>
      <c r="BD245" s="163"/>
      <c r="BE245" s="163"/>
      <c r="BF245" s="163"/>
      <c r="BG245" s="163"/>
      <c r="BH245" s="163"/>
      <c r="BI245" s="163"/>
      <c r="BJ245" s="163"/>
      <c r="BK245" s="163"/>
      <c r="BL245" s="163"/>
      <c r="BM245" s="163"/>
      <c r="BN245" s="163"/>
      <c r="BO245" s="163"/>
      <c r="BP245" s="163"/>
      <c r="BQ245" s="163"/>
      <c r="BR245" s="163"/>
      <c r="BS245" s="163"/>
      <c r="BT245" s="163"/>
      <c r="BU245" s="163"/>
      <c r="BV245" s="163"/>
      <c r="BW245" s="163"/>
      <c r="BX245" s="163"/>
      <c r="BY245" s="163"/>
      <c r="BZ245" s="163"/>
      <c r="CA245" s="163"/>
      <c r="CB245" s="163"/>
      <c r="CC245" s="163"/>
      <c r="CD245" s="163"/>
      <c r="CE245" s="163"/>
      <c r="CF245" s="163"/>
      <c r="CG245" s="163"/>
      <c r="CH245" s="163"/>
      <c r="CI245" s="163"/>
      <c r="CJ245" s="163"/>
      <c r="CK245" s="163"/>
      <c r="CL245" s="163"/>
      <c r="CM245" s="163"/>
      <c r="CN245" s="163"/>
      <c r="CO245" s="163"/>
      <c r="CP245" s="163"/>
      <c r="CQ245" s="163"/>
      <c r="CR245" s="163"/>
      <c r="CS245" s="163"/>
      <c r="CT245" s="163"/>
      <c r="CU245" s="163"/>
      <c r="CV245" s="163"/>
      <c r="CW245" s="163"/>
      <c r="CX245" s="163"/>
      <c r="CY245" s="163"/>
      <c r="CZ245" s="163"/>
      <c r="DA245" s="163"/>
      <c r="DB245" s="163"/>
      <c r="DC245" s="163"/>
      <c r="DD245" s="163"/>
      <c r="DE245" s="163"/>
      <c r="DF245" s="163"/>
      <c r="DG245" s="163"/>
      <c r="DH245" s="163"/>
      <c r="DI245" s="163"/>
      <c r="DJ245" s="163"/>
      <c r="DK245" s="163"/>
      <c r="DL245" s="163"/>
      <c r="DM245" s="163"/>
      <c r="DN245" s="163"/>
      <c r="DO245" s="163"/>
      <c r="DP245" s="163"/>
      <c r="DQ245" s="163"/>
      <c r="DR245" s="163"/>
      <c r="DS245" s="163"/>
      <c r="DT245" s="163"/>
      <c r="DU245" s="163"/>
      <c r="DV245" s="163"/>
      <c r="DW245" s="163"/>
      <c r="DX245" s="163"/>
      <c r="DY245" s="163"/>
      <c r="DZ245" s="163"/>
      <c r="EA245" s="163"/>
      <c r="EB245" s="163"/>
      <c r="EC245" s="163"/>
      <c r="ED245" s="163"/>
      <c r="EE245" s="163"/>
      <c r="EF245" s="163"/>
      <c r="EG245" s="163"/>
      <c r="EH245" s="163"/>
      <c r="EI245" s="163"/>
      <c r="EJ245" s="163"/>
      <c r="EK245" s="163"/>
    </row>
    <row r="246" spans="1:141" s="155" customFormat="1" ht="21.75" customHeight="1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  <c r="AC246" s="163"/>
      <c r="AD246" s="163"/>
      <c r="AE246" s="163"/>
      <c r="AF246" s="163"/>
      <c r="AG246" s="163"/>
      <c r="AH246" s="163"/>
      <c r="AI246" s="163"/>
      <c r="AJ246" s="163"/>
      <c r="AK246" s="163"/>
      <c r="AL246" s="163"/>
      <c r="AM246" s="163"/>
      <c r="AN246" s="163"/>
      <c r="AO246" s="163"/>
      <c r="AP246" s="163"/>
      <c r="AQ246" s="163"/>
      <c r="AR246" s="163"/>
      <c r="AS246" s="163"/>
      <c r="AT246" s="163"/>
      <c r="AU246" s="163"/>
      <c r="AV246" s="163"/>
      <c r="AW246" s="163"/>
      <c r="AX246" s="163"/>
      <c r="AY246" s="163"/>
      <c r="AZ246" s="163"/>
      <c r="BA246" s="163"/>
      <c r="BB246" s="163"/>
      <c r="BC246" s="163"/>
      <c r="BD246" s="163"/>
      <c r="BE246" s="163"/>
      <c r="BF246" s="163"/>
      <c r="BG246" s="163"/>
      <c r="BH246" s="163"/>
      <c r="BI246" s="163"/>
      <c r="BJ246" s="163"/>
      <c r="BK246" s="163"/>
      <c r="BL246" s="163"/>
      <c r="BM246" s="163"/>
      <c r="BN246" s="163"/>
      <c r="BO246" s="163"/>
      <c r="BP246" s="163"/>
      <c r="BQ246" s="163"/>
      <c r="BR246" s="163"/>
      <c r="BS246" s="163"/>
      <c r="BT246" s="163"/>
      <c r="BU246" s="163"/>
      <c r="BV246" s="163"/>
      <c r="BW246" s="163"/>
      <c r="BX246" s="163"/>
      <c r="BY246" s="163"/>
      <c r="BZ246" s="163"/>
      <c r="CA246" s="163"/>
      <c r="CB246" s="163"/>
      <c r="CC246" s="163"/>
      <c r="CD246" s="163"/>
      <c r="CE246" s="163"/>
      <c r="CF246" s="163"/>
      <c r="CG246" s="163"/>
      <c r="CH246" s="163"/>
      <c r="CI246" s="163"/>
      <c r="CJ246" s="163"/>
      <c r="CK246" s="163"/>
      <c r="CL246" s="163"/>
      <c r="CM246" s="163"/>
      <c r="CN246" s="163"/>
      <c r="CO246" s="163"/>
      <c r="CP246" s="163"/>
      <c r="CQ246" s="163"/>
      <c r="CR246" s="163"/>
      <c r="CS246" s="163"/>
      <c r="CT246" s="163"/>
      <c r="CU246" s="163"/>
      <c r="CV246" s="163"/>
      <c r="CW246" s="163"/>
      <c r="CX246" s="163"/>
      <c r="CY246" s="163"/>
      <c r="CZ246" s="163"/>
      <c r="DA246" s="163"/>
      <c r="DB246" s="163"/>
      <c r="DC246" s="163"/>
      <c r="DD246" s="163"/>
      <c r="DE246" s="163"/>
      <c r="DF246" s="163"/>
      <c r="DG246" s="163"/>
      <c r="DH246" s="163"/>
      <c r="DI246" s="163"/>
      <c r="DJ246" s="163"/>
      <c r="DK246" s="163"/>
      <c r="DL246" s="163"/>
      <c r="DM246" s="163"/>
      <c r="DN246" s="163"/>
      <c r="DO246" s="163"/>
      <c r="DP246" s="163"/>
      <c r="DQ246" s="163"/>
      <c r="DR246" s="163"/>
      <c r="DS246" s="163"/>
      <c r="DT246" s="163"/>
      <c r="DU246" s="163"/>
      <c r="DV246" s="163"/>
      <c r="DW246" s="163"/>
      <c r="DX246" s="163"/>
      <c r="DY246" s="163"/>
      <c r="DZ246" s="163"/>
      <c r="EA246" s="163"/>
      <c r="EB246" s="163"/>
      <c r="EC246" s="163"/>
      <c r="ED246" s="163"/>
      <c r="EE246" s="163"/>
      <c r="EF246" s="163"/>
      <c r="EG246" s="163"/>
      <c r="EH246" s="163"/>
      <c r="EI246" s="163"/>
      <c r="EJ246" s="163"/>
      <c r="EK246" s="163"/>
    </row>
    <row r="247" spans="1:141" s="155" customFormat="1" ht="21.75" customHeight="1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  <c r="AC247" s="163"/>
      <c r="AD247" s="163"/>
      <c r="AE247" s="163"/>
      <c r="AF247" s="163"/>
      <c r="AG247" s="163"/>
      <c r="AH247" s="163"/>
      <c r="AI247" s="163"/>
      <c r="AJ247" s="163"/>
      <c r="AK247" s="163"/>
      <c r="AL247" s="163"/>
      <c r="AM247" s="163"/>
      <c r="AN247" s="163"/>
      <c r="AO247" s="163"/>
      <c r="AP247" s="163"/>
      <c r="AQ247" s="163"/>
      <c r="AR247" s="163"/>
      <c r="AS247" s="163"/>
      <c r="AT247" s="163"/>
      <c r="AU247" s="163"/>
      <c r="AV247" s="163"/>
      <c r="AW247" s="163"/>
      <c r="AX247" s="163"/>
      <c r="AY247" s="163"/>
      <c r="AZ247" s="163"/>
      <c r="BA247" s="163"/>
      <c r="BB247" s="163"/>
      <c r="BC247" s="163"/>
      <c r="BD247" s="163"/>
      <c r="BE247" s="163"/>
      <c r="BF247" s="163"/>
      <c r="BG247" s="163"/>
      <c r="BH247" s="163"/>
      <c r="BI247" s="163"/>
      <c r="BJ247" s="163"/>
      <c r="BK247" s="163"/>
      <c r="BL247" s="163"/>
      <c r="BM247" s="163"/>
      <c r="BN247" s="163"/>
      <c r="BO247" s="163"/>
      <c r="BP247" s="163"/>
      <c r="BQ247" s="163"/>
      <c r="BR247" s="163"/>
      <c r="BS247" s="163"/>
      <c r="BT247" s="163"/>
      <c r="BU247" s="163"/>
      <c r="BV247" s="163"/>
      <c r="BW247" s="163"/>
      <c r="BX247" s="163"/>
      <c r="BY247" s="163"/>
      <c r="BZ247" s="163"/>
      <c r="CA247" s="163"/>
      <c r="CB247" s="163"/>
      <c r="CC247" s="163"/>
      <c r="CD247" s="163"/>
      <c r="CE247" s="163"/>
      <c r="CF247" s="163"/>
      <c r="CG247" s="163"/>
      <c r="CH247" s="163"/>
      <c r="CI247" s="163"/>
      <c r="CJ247" s="163"/>
      <c r="CK247" s="163"/>
      <c r="CL247" s="163"/>
      <c r="CM247" s="163"/>
      <c r="CN247" s="163"/>
      <c r="CO247" s="163"/>
      <c r="CP247" s="163"/>
      <c r="CQ247" s="163"/>
      <c r="CR247" s="163"/>
      <c r="CS247" s="163"/>
      <c r="CT247" s="163"/>
      <c r="CU247" s="163"/>
      <c r="CV247" s="163"/>
      <c r="CW247" s="163"/>
      <c r="CX247" s="163"/>
      <c r="CY247" s="163"/>
      <c r="CZ247" s="163"/>
      <c r="DA247" s="163"/>
      <c r="DB247" s="163"/>
      <c r="DC247" s="163"/>
      <c r="DD247" s="163"/>
      <c r="DE247" s="163"/>
      <c r="DF247" s="163"/>
      <c r="DG247" s="163"/>
      <c r="DH247" s="163"/>
      <c r="DI247" s="163"/>
      <c r="DJ247" s="163"/>
      <c r="DK247" s="163"/>
      <c r="DL247" s="163"/>
      <c r="DM247" s="163"/>
      <c r="DN247" s="163"/>
      <c r="DO247" s="163"/>
      <c r="DP247" s="163"/>
      <c r="DQ247" s="163"/>
      <c r="DR247" s="163"/>
      <c r="DS247" s="163"/>
      <c r="DT247" s="163"/>
      <c r="DU247" s="163"/>
      <c r="DV247" s="163"/>
      <c r="DW247" s="163"/>
      <c r="DX247" s="163"/>
      <c r="DY247" s="163"/>
      <c r="DZ247" s="163"/>
      <c r="EA247" s="163"/>
      <c r="EB247" s="163"/>
      <c r="EC247" s="163"/>
      <c r="ED247" s="163"/>
      <c r="EE247" s="163"/>
      <c r="EF247" s="163"/>
      <c r="EG247" s="163"/>
      <c r="EH247" s="163"/>
      <c r="EI247" s="163"/>
      <c r="EJ247" s="163"/>
      <c r="EK247" s="163"/>
    </row>
    <row r="248" spans="1:141" s="155" customFormat="1" ht="21.75" customHeight="1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  <c r="AC248" s="163"/>
      <c r="AD248" s="163"/>
      <c r="AE248" s="163"/>
      <c r="AF248" s="163"/>
      <c r="AG248" s="163"/>
      <c r="AH248" s="163"/>
      <c r="AI248" s="163"/>
      <c r="AJ248" s="163"/>
      <c r="AK248" s="163"/>
      <c r="AL248" s="163"/>
      <c r="AM248" s="163"/>
      <c r="AN248" s="163"/>
      <c r="AO248" s="163"/>
      <c r="AP248" s="163"/>
      <c r="AQ248" s="163"/>
      <c r="AR248" s="163"/>
      <c r="AS248" s="163"/>
      <c r="AT248" s="163"/>
      <c r="AU248" s="163"/>
      <c r="AV248" s="163"/>
      <c r="AW248" s="163"/>
      <c r="AX248" s="163"/>
      <c r="AY248" s="163"/>
      <c r="AZ248" s="163"/>
      <c r="BA248" s="163"/>
      <c r="BB248" s="163"/>
      <c r="BC248" s="163"/>
      <c r="BD248" s="163"/>
      <c r="BE248" s="163"/>
      <c r="BF248" s="163"/>
      <c r="BG248" s="163"/>
      <c r="BH248" s="163"/>
      <c r="BI248" s="163"/>
      <c r="BJ248" s="163"/>
      <c r="BK248" s="163"/>
      <c r="BL248" s="163"/>
      <c r="BM248" s="163"/>
      <c r="BN248" s="163"/>
      <c r="BO248" s="163"/>
      <c r="BP248" s="163"/>
      <c r="BQ248" s="163"/>
      <c r="BR248" s="163"/>
      <c r="BS248" s="163"/>
      <c r="BT248" s="163"/>
      <c r="BU248" s="163"/>
      <c r="BV248" s="163"/>
      <c r="BW248" s="163"/>
      <c r="BX248" s="163"/>
      <c r="BY248" s="163"/>
      <c r="BZ248" s="163"/>
      <c r="CA248" s="163"/>
      <c r="CB248" s="163"/>
      <c r="CC248" s="163"/>
      <c r="CD248" s="163"/>
      <c r="CE248" s="163"/>
      <c r="CF248" s="163"/>
      <c r="CG248" s="163"/>
      <c r="CH248" s="163"/>
      <c r="CI248" s="163"/>
      <c r="CJ248" s="163"/>
      <c r="CK248" s="163"/>
      <c r="CL248" s="163"/>
      <c r="CM248" s="163"/>
      <c r="CN248" s="163"/>
      <c r="CO248" s="163"/>
      <c r="CP248" s="163"/>
      <c r="CQ248" s="163"/>
      <c r="CR248" s="163"/>
      <c r="CS248" s="163"/>
      <c r="CT248" s="163"/>
      <c r="CU248" s="163"/>
      <c r="CV248" s="163"/>
      <c r="CW248" s="163"/>
      <c r="CX248" s="163"/>
      <c r="CY248" s="163"/>
      <c r="CZ248" s="163"/>
      <c r="DA248" s="163"/>
      <c r="DB248" s="163"/>
      <c r="DC248" s="163"/>
      <c r="DD248" s="163"/>
      <c r="DE248" s="163"/>
      <c r="DF248" s="163"/>
      <c r="DG248" s="163"/>
      <c r="DH248" s="163"/>
      <c r="DI248" s="163"/>
      <c r="DJ248" s="163"/>
      <c r="DK248" s="163"/>
      <c r="DL248" s="163"/>
      <c r="DM248" s="163"/>
      <c r="DN248" s="163"/>
      <c r="DO248" s="163"/>
      <c r="DP248" s="163"/>
      <c r="DQ248" s="163"/>
      <c r="DR248" s="163"/>
      <c r="DS248" s="163"/>
      <c r="DT248" s="163"/>
      <c r="DU248" s="163"/>
      <c r="DV248" s="163"/>
      <c r="DW248" s="163"/>
      <c r="DX248" s="163"/>
      <c r="DY248" s="163"/>
      <c r="DZ248" s="163"/>
      <c r="EA248" s="163"/>
      <c r="EB248" s="163"/>
      <c r="EC248" s="163"/>
      <c r="ED248" s="163"/>
      <c r="EE248" s="163"/>
      <c r="EF248" s="163"/>
      <c r="EG248" s="163"/>
      <c r="EH248" s="163"/>
      <c r="EI248" s="163"/>
      <c r="EJ248" s="163"/>
      <c r="EK248" s="163"/>
    </row>
    <row r="249" spans="1:141" s="155" customFormat="1" ht="21.75" customHeight="1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  <c r="AC249" s="163"/>
      <c r="AD249" s="163"/>
      <c r="AE249" s="163"/>
      <c r="AF249" s="163"/>
      <c r="AG249" s="163"/>
      <c r="AH249" s="163"/>
      <c r="AI249" s="163"/>
      <c r="AJ249" s="163"/>
      <c r="AK249" s="163"/>
      <c r="AL249" s="163"/>
      <c r="AM249" s="163"/>
      <c r="AN249" s="163"/>
      <c r="AO249" s="163"/>
      <c r="AP249" s="163"/>
      <c r="AQ249" s="163"/>
      <c r="AR249" s="163"/>
      <c r="AS249" s="163"/>
      <c r="AT249" s="163"/>
      <c r="AU249" s="163"/>
      <c r="AV249" s="163"/>
      <c r="AW249" s="163"/>
      <c r="AX249" s="163"/>
      <c r="AY249" s="163"/>
      <c r="AZ249" s="163"/>
      <c r="BA249" s="163"/>
      <c r="BB249" s="163"/>
      <c r="BC249" s="163"/>
      <c r="BD249" s="163"/>
      <c r="BE249" s="163"/>
      <c r="BF249" s="163"/>
      <c r="BG249" s="163"/>
      <c r="BH249" s="163"/>
      <c r="BI249" s="163"/>
      <c r="BJ249" s="163"/>
      <c r="BK249" s="163"/>
      <c r="BL249" s="163"/>
      <c r="BM249" s="163"/>
      <c r="BN249" s="163"/>
      <c r="BO249" s="163"/>
      <c r="BP249" s="163"/>
      <c r="BQ249" s="163"/>
      <c r="BR249" s="163"/>
      <c r="BS249" s="163"/>
      <c r="BT249" s="163"/>
      <c r="BU249" s="163"/>
      <c r="BV249" s="163"/>
      <c r="BW249" s="163"/>
      <c r="BX249" s="163"/>
      <c r="BY249" s="163"/>
      <c r="BZ249" s="163"/>
      <c r="CA249" s="163"/>
      <c r="CB249" s="163"/>
      <c r="CC249" s="163"/>
      <c r="CD249" s="163"/>
      <c r="CE249" s="163"/>
      <c r="CF249" s="163"/>
      <c r="CG249" s="163"/>
      <c r="CH249" s="163"/>
      <c r="CI249" s="163"/>
      <c r="CJ249" s="163"/>
      <c r="CK249" s="163"/>
      <c r="CL249" s="163"/>
      <c r="CM249" s="163"/>
      <c r="CN249" s="163"/>
      <c r="CO249" s="163"/>
      <c r="CP249" s="163"/>
      <c r="CQ249" s="163"/>
      <c r="CR249" s="163"/>
      <c r="CS249" s="163"/>
      <c r="CT249" s="163"/>
      <c r="CU249" s="163"/>
      <c r="CV249" s="163"/>
      <c r="CW249" s="163"/>
      <c r="CX249" s="163"/>
      <c r="CY249" s="163"/>
      <c r="CZ249" s="163"/>
      <c r="DA249" s="163"/>
      <c r="DB249" s="163"/>
      <c r="DC249" s="163"/>
      <c r="DD249" s="163"/>
      <c r="DE249" s="163"/>
      <c r="DF249" s="163"/>
      <c r="DG249" s="163"/>
      <c r="DH249" s="163"/>
      <c r="DI249" s="163"/>
      <c r="DJ249" s="163"/>
      <c r="DK249" s="163"/>
      <c r="DL249" s="163"/>
      <c r="DM249" s="163"/>
      <c r="DN249" s="163"/>
      <c r="DO249" s="163"/>
      <c r="DP249" s="163"/>
      <c r="DQ249" s="163"/>
      <c r="DR249" s="163"/>
      <c r="DS249" s="163"/>
      <c r="DT249" s="163"/>
      <c r="DU249" s="163"/>
      <c r="DV249" s="163"/>
      <c r="DW249" s="163"/>
      <c r="DX249" s="163"/>
      <c r="DY249" s="163"/>
      <c r="DZ249" s="163"/>
      <c r="EA249" s="163"/>
      <c r="EB249" s="163"/>
      <c r="EC249" s="163"/>
      <c r="ED249" s="163"/>
      <c r="EE249" s="163"/>
      <c r="EF249" s="163"/>
      <c r="EG249" s="163"/>
      <c r="EH249" s="163"/>
      <c r="EI249" s="163"/>
      <c r="EJ249" s="163"/>
      <c r="EK249" s="163"/>
    </row>
    <row r="250" spans="1:141" s="155" customFormat="1" ht="21.75" customHeight="1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  <c r="AC250" s="163"/>
      <c r="AD250" s="163"/>
      <c r="AE250" s="163"/>
      <c r="AF250" s="163"/>
      <c r="AG250" s="163"/>
      <c r="AH250" s="163"/>
      <c r="AI250" s="163"/>
      <c r="AJ250" s="163"/>
      <c r="AK250" s="163"/>
      <c r="AL250" s="163"/>
      <c r="AM250" s="163"/>
      <c r="AN250" s="163"/>
      <c r="AO250" s="163"/>
      <c r="AP250" s="163"/>
      <c r="AQ250" s="163"/>
      <c r="AR250" s="163"/>
      <c r="AS250" s="163"/>
      <c r="AT250" s="163"/>
      <c r="AU250" s="163"/>
      <c r="AV250" s="163"/>
      <c r="AW250" s="163"/>
      <c r="AX250" s="163"/>
      <c r="AY250" s="163"/>
      <c r="AZ250" s="163"/>
      <c r="BA250" s="163"/>
      <c r="BB250" s="163"/>
      <c r="BC250" s="163"/>
      <c r="BD250" s="163"/>
      <c r="BE250" s="163"/>
      <c r="BF250" s="163"/>
      <c r="BG250" s="163"/>
      <c r="BH250" s="163"/>
      <c r="BI250" s="163"/>
      <c r="BJ250" s="163"/>
      <c r="BK250" s="163"/>
      <c r="BL250" s="163"/>
      <c r="BM250" s="163"/>
      <c r="BN250" s="163"/>
      <c r="BO250" s="163"/>
      <c r="BP250" s="163"/>
      <c r="BQ250" s="163"/>
      <c r="BR250" s="163"/>
      <c r="BS250" s="163"/>
      <c r="BT250" s="163"/>
      <c r="BU250" s="163"/>
      <c r="BV250" s="163"/>
      <c r="BW250" s="163"/>
      <c r="BX250" s="163"/>
      <c r="BY250" s="163"/>
      <c r="BZ250" s="163"/>
      <c r="CA250" s="163"/>
      <c r="CB250" s="163"/>
      <c r="CC250" s="163"/>
      <c r="CD250" s="163"/>
      <c r="CE250" s="163"/>
      <c r="CF250" s="163"/>
      <c r="CG250" s="163"/>
      <c r="CH250" s="163"/>
      <c r="CI250" s="163"/>
      <c r="CJ250" s="163"/>
      <c r="CK250" s="163"/>
      <c r="CL250" s="163"/>
      <c r="CM250" s="163"/>
      <c r="CN250" s="163"/>
      <c r="CO250" s="163"/>
      <c r="CP250" s="163"/>
      <c r="CQ250" s="163"/>
      <c r="CR250" s="163"/>
      <c r="CS250" s="163"/>
      <c r="CT250" s="163"/>
      <c r="CU250" s="163"/>
      <c r="CV250" s="163"/>
      <c r="CW250" s="163"/>
      <c r="CX250" s="163"/>
      <c r="CY250" s="163"/>
      <c r="CZ250" s="163"/>
      <c r="DA250" s="163"/>
      <c r="DB250" s="163"/>
      <c r="DC250" s="163"/>
      <c r="DD250" s="163"/>
      <c r="DE250" s="163"/>
      <c r="DF250" s="163"/>
      <c r="DG250" s="163"/>
      <c r="DH250" s="163"/>
      <c r="DI250" s="163"/>
      <c r="DJ250" s="163"/>
      <c r="DK250" s="163"/>
      <c r="DL250" s="163"/>
      <c r="DM250" s="163"/>
      <c r="DN250" s="163"/>
      <c r="DO250" s="163"/>
      <c r="DP250" s="163"/>
      <c r="DQ250" s="163"/>
      <c r="DR250" s="163"/>
      <c r="DS250" s="163"/>
      <c r="DT250" s="163"/>
      <c r="DU250" s="163"/>
      <c r="DV250" s="163"/>
      <c r="DW250" s="163"/>
      <c r="DX250" s="163"/>
      <c r="DY250" s="163"/>
      <c r="DZ250" s="163"/>
      <c r="EA250" s="163"/>
      <c r="EB250" s="163"/>
      <c r="EC250" s="163"/>
      <c r="ED250" s="163"/>
      <c r="EE250" s="163"/>
      <c r="EF250" s="163"/>
      <c r="EG250" s="163"/>
      <c r="EH250" s="163"/>
      <c r="EI250" s="163"/>
      <c r="EJ250" s="163"/>
      <c r="EK250" s="163"/>
    </row>
    <row r="251" spans="1:141" s="155" customFormat="1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  <c r="AC251" s="163"/>
      <c r="AD251" s="163"/>
      <c r="AE251" s="163"/>
      <c r="AF251" s="163"/>
      <c r="AG251" s="163"/>
      <c r="AH251" s="163"/>
      <c r="AI251" s="163"/>
      <c r="AJ251" s="163"/>
      <c r="AK251" s="163"/>
      <c r="AL251" s="163"/>
      <c r="AM251" s="163"/>
      <c r="AN251" s="163"/>
      <c r="AO251" s="163"/>
      <c r="AP251" s="163"/>
      <c r="AQ251" s="163"/>
      <c r="AR251" s="163"/>
      <c r="AS251" s="163"/>
      <c r="AT251" s="163"/>
      <c r="AU251" s="163"/>
      <c r="AV251" s="163"/>
      <c r="AW251" s="163"/>
      <c r="AX251" s="163"/>
      <c r="AY251" s="163"/>
      <c r="AZ251" s="163"/>
      <c r="BA251" s="163"/>
      <c r="BB251" s="163"/>
      <c r="BC251" s="163"/>
      <c r="BD251" s="163"/>
      <c r="BE251" s="163"/>
      <c r="BF251" s="163"/>
      <c r="BG251" s="163"/>
      <c r="BH251" s="163"/>
      <c r="BI251" s="163"/>
      <c r="BJ251" s="163"/>
      <c r="BK251" s="163"/>
      <c r="BL251" s="163"/>
      <c r="BM251" s="163"/>
      <c r="BN251" s="163"/>
      <c r="BO251" s="163"/>
      <c r="BP251" s="163"/>
      <c r="BQ251" s="163"/>
      <c r="BR251" s="163"/>
      <c r="BS251" s="163"/>
      <c r="BT251" s="163"/>
      <c r="BU251" s="163"/>
      <c r="BV251" s="163"/>
      <c r="BW251" s="163"/>
      <c r="BX251" s="163"/>
      <c r="BY251" s="163"/>
      <c r="BZ251" s="163"/>
      <c r="CA251" s="163"/>
      <c r="CB251" s="163"/>
      <c r="CC251" s="163"/>
      <c r="CD251" s="163"/>
      <c r="CE251" s="163"/>
      <c r="CF251" s="163"/>
      <c r="CG251" s="163"/>
      <c r="CH251" s="163"/>
      <c r="CI251" s="163"/>
      <c r="CJ251" s="163"/>
      <c r="CK251" s="163"/>
      <c r="CL251" s="163"/>
      <c r="CM251" s="163"/>
      <c r="CN251" s="163"/>
      <c r="CO251" s="163"/>
      <c r="CP251" s="163"/>
      <c r="CQ251" s="163"/>
      <c r="CR251" s="163"/>
      <c r="CS251" s="163"/>
      <c r="CT251" s="163"/>
      <c r="CU251" s="163"/>
      <c r="CV251" s="163"/>
      <c r="CW251" s="163"/>
      <c r="CX251" s="163"/>
      <c r="CY251" s="163"/>
      <c r="CZ251" s="163"/>
      <c r="DA251" s="163"/>
      <c r="DB251" s="163"/>
      <c r="DC251" s="163"/>
      <c r="DD251" s="163"/>
      <c r="DE251" s="163"/>
      <c r="DF251" s="163"/>
      <c r="DG251" s="163"/>
      <c r="DH251" s="163"/>
      <c r="DI251" s="163"/>
      <c r="DJ251" s="163"/>
      <c r="DK251" s="163"/>
      <c r="DL251" s="163"/>
      <c r="DM251" s="163"/>
      <c r="DN251" s="163"/>
      <c r="DO251" s="163"/>
      <c r="DP251" s="163"/>
      <c r="DQ251" s="163"/>
      <c r="DR251" s="163"/>
      <c r="DS251" s="163"/>
      <c r="DT251" s="163"/>
      <c r="DU251" s="163"/>
      <c r="DV251" s="163"/>
      <c r="DW251" s="163"/>
      <c r="DX251" s="163"/>
      <c r="DY251" s="163"/>
      <c r="DZ251" s="163"/>
      <c r="EA251" s="163"/>
      <c r="EB251" s="163"/>
      <c r="EC251" s="163"/>
      <c r="ED251" s="163"/>
      <c r="EE251" s="163"/>
      <c r="EF251" s="163"/>
      <c r="EG251" s="163"/>
      <c r="EH251" s="163"/>
      <c r="EI251" s="163"/>
      <c r="EJ251" s="163"/>
      <c r="EK251" s="163"/>
    </row>
    <row r="252" spans="1:141" s="155" customFormat="1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  <c r="AC252" s="163"/>
      <c r="AD252" s="163"/>
      <c r="AE252" s="163"/>
      <c r="AF252" s="163"/>
      <c r="AG252" s="163"/>
      <c r="AH252" s="163"/>
      <c r="AI252" s="163"/>
      <c r="AJ252" s="163"/>
      <c r="AK252" s="163"/>
      <c r="AL252" s="163"/>
      <c r="AM252" s="163"/>
      <c r="AN252" s="163"/>
      <c r="AO252" s="163"/>
      <c r="AP252" s="163"/>
      <c r="AQ252" s="163"/>
      <c r="AR252" s="163"/>
      <c r="AS252" s="163"/>
      <c r="AT252" s="163"/>
      <c r="AU252" s="163"/>
      <c r="AV252" s="163"/>
      <c r="AW252" s="163"/>
      <c r="AX252" s="163"/>
      <c r="AY252" s="163"/>
      <c r="AZ252" s="163"/>
      <c r="BA252" s="163"/>
      <c r="BB252" s="163"/>
      <c r="BC252" s="163"/>
      <c r="BD252" s="163"/>
      <c r="BE252" s="163"/>
      <c r="BF252" s="163"/>
      <c r="BG252" s="163"/>
      <c r="BH252" s="163"/>
      <c r="BI252" s="163"/>
      <c r="BJ252" s="163"/>
      <c r="BK252" s="163"/>
      <c r="BL252" s="163"/>
      <c r="BM252" s="163"/>
      <c r="BN252" s="163"/>
      <c r="BO252" s="163"/>
      <c r="BP252" s="163"/>
      <c r="BQ252" s="163"/>
      <c r="BR252" s="163"/>
      <c r="BS252" s="163"/>
      <c r="BT252" s="163"/>
      <c r="BU252" s="163"/>
      <c r="BV252" s="163"/>
      <c r="BW252" s="163"/>
      <c r="BX252" s="163"/>
      <c r="BY252" s="163"/>
      <c r="BZ252" s="163"/>
      <c r="CA252" s="163"/>
      <c r="CB252" s="163"/>
      <c r="CC252" s="163"/>
      <c r="CD252" s="163"/>
      <c r="CE252" s="163"/>
      <c r="CF252" s="163"/>
      <c r="CG252" s="163"/>
      <c r="CH252" s="163"/>
      <c r="CI252" s="163"/>
      <c r="CJ252" s="163"/>
      <c r="CK252" s="163"/>
      <c r="CL252" s="163"/>
      <c r="CM252" s="163"/>
      <c r="CN252" s="163"/>
      <c r="CO252" s="163"/>
      <c r="CP252" s="163"/>
      <c r="CQ252" s="163"/>
      <c r="CR252" s="163"/>
      <c r="CS252" s="163"/>
      <c r="CT252" s="163"/>
      <c r="CU252" s="163"/>
      <c r="CV252" s="163"/>
      <c r="CW252" s="163"/>
      <c r="CX252" s="163"/>
      <c r="CY252" s="163"/>
      <c r="CZ252" s="163"/>
      <c r="DA252" s="163"/>
      <c r="DB252" s="163"/>
      <c r="DC252" s="163"/>
      <c r="DD252" s="163"/>
      <c r="DE252" s="163"/>
      <c r="DF252" s="163"/>
      <c r="DG252" s="163"/>
      <c r="DH252" s="163"/>
      <c r="DI252" s="163"/>
      <c r="DJ252" s="163"/>
      <c r="DK252" s="163"/>
      <c r="DL252" s="163"/>
      <c r="DM252" s="163"/>
      <c r="DN252" s="163"/>
      <c r="DO252" s="163"/>
      <c r="DP252" s="163"/>
      <c r="DQ252" s="163"/>
      <c r="DR252" s="163"/>
      <c r="DS252" s="163"/>
      <c r="DT252" s="163"/>
      <c r="DU252" s="163"/>
      <c r="DV252" s="163"/>
      <c r="DW252" s="163"/>
      <c r="DX252" s="163"/>
      <c r="DY252" s="163"/>
      <c r="DZ252" s="163"/>
      <c r="EA252" s="163"/>
      <c r="EB252" s="163"/>
      <c r="EC252" s="163"/>
      <c r="ED252" s="163"/>
      <c r="EE252" s="163"/>
      <c r="EF252" s="163"/>
      <c r="EG252" s="163"/>
      <c r="EH252" s="163"/>
      <c r="EI252" s="163"/>
      <c r="EJ252" s="163"/>
      <c r="EK252" s="163"/>
    </row>
    <row r="253" spans="1:141" s="155" customFormat="1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  <c r="AC253" s="163"/>
      <c r="AD253" s="163"/>
      <c r="AE253" s="163"/>
      <c r="AF253" s="163"/>
      <c r="AG253" s="163"/>
      <c r="AH253" s="163"/>
      <c r="AI253" s="163"/>
      <c r="AJ253" s="163"/>
      <c r="AK253" s="163"/>
      <c r="AL253" s="163"/>
      <c r="AM253" s="163"/>
      <c r="AN253" s="163"/>
      <c r="AO253" s="163"/>
      <c r="AP253" s="163"/>
      <c r="AQ253" s="163"/>
      <c r="AR253" s="163"/>
      <c r="AS253" s="163"/>
      <c r="AT253" s="163"/>
      <c r="AU253" s="163"/>
      <c r="AV253" s="163"/>
      <c r="AW253" s="163"/>
      <c r="AX253" s="163"/>
      <c r="AY253" s="163"/>
      <c r="AZ253" s="163"/>
      <c r="BA253" s="163"/>
      <c r="BB253" s="163"/>
      <c r="BC253" s="163"/>
      <c r="BD253" s="163"/>
      <c r="BE253" s="163"/>
      <c r="BF253" s="163"/>
      <c r="BG253" s="163"/>
      <c r="BH253" s="163"/>
      <c r="BI253" s="163"/>
      <c r="BJ253" s="163"/>
      <c r="BK253" s="163"/>
      <c r="BL253" s="163"/>
      <c r="BM253" s="163"/>
      <c r="BN253" s="163"/>
      <c r="BO253" s="163"/>
      <c r="BP253" s="163"/>
      <c r="BQ253" s="163"/>
      <c r="BR253" s="163"/>
      <c r="BS253" s="163"/>
      <c r="BT253" s="163"/>
      <c r="BU253" s="163"/>
      <c r="BV253" s="163"/>
      <c r="BW253" s="163"/>
      <c r="BX253" s="163"/>
      <c r="BY253" s="163"/>
      <c r="BZ253" s="163"/>
      <c r="CA253" s="163"/>
      <c r="CB253" s="163"/>
      <c r="CC253" s="163"/>
      <c r="CD253" s="163"/>
      <c r="CE253" s="163"/>
      <c r="CF253" s="163"/>
      <c r="CG253" s="163"/>
      <c r="CH253" s="163"/>
      <c r="CI253" s="163"/>
      <c r="CJ253" s="163"/>
      <c r="CK253" s="163"/>
      <c r="CL253" s="163"/>
      <c r="CM253" s="163"/>
      <c r="CN253" s="163"/>
      <c r="CO253" s="163"/>
      <c r="CP253" s="163"/>
      <c r="CQ253" s="163"/>
      <c r="CR253" s="163"/>
      <c r="CS253" s="163"/>
      <c r="CT253" s="163"/>
      <c r="CU253" s="163"/>
      <c r="CV253" s="163"/>
      <c r="CW253" s="163"/>
      <c r="CX253" s="163"/>
      <c r="CY253" s="163"/>
      <c r="CZ253" s="163"/>
      <c r="DA253" s="163"/>
      <c r="DB253" s="163"/>
      <c r="DC253" s="163"/>
      <c r="DD253" s="163"/>
      <c r="DE253" s="163"/>
      <c r="DF253" s="163"/>
      <c r="DG253" s="163"/>
      <c r="DH253" s="163"/>
      <c r="DI253" s="163"/>
      <c r="DJ253" s="163"/>
      <c r="DK253" s="163"/>
      <c r="DL253" s="163"/>
      <c r="DM253" s="163"/>
      <c r="DN253" s="163"/>
      <c r="DO253" s="163"/>
      <c r="DP253" s="163"/>
      <c r="DQ253" s="163"/>
      <c r="DR253" s="163"/>
      <c r="DS253" s="163"/>
      <c r="DT253" s="163"/>
      <c r="DU253" s="163"/>
      <c r="DV253" s="163"/>
      <c r="DW253" s="163"/>
      <c r="DX253" s="163"/>
      <c r="DY253" s="163"/>
      <c r="DZ253" s="163"/>
      <c r="EA253" s="163"/>
      <c r="EB253" s="163"/>
      <c r="EC253" s="163"/>
      <c r="ED253" s="163"/>
      <c r="EE253" s="163"/>
      <c r="EF253" s="163"/>
      <c r="EG253" s="163"/>
      <c r="EH253" s="163"/>
      <c r="EI253" s="163"/>
      <c r="EJ253" s="163"/>
      <c r="EK253" s="163"/>
    </row>
    <row r="254" spans="1:141" s="155" customFormat="1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  <c r="AC254" s="163"/>
      <c r="AD254" s="163"/>
      <c r="AE254" s="163"/>
      <c r="AF254" s="163"/>
      <c r="AG254" s="163"/>
      <c r="AH254" s="163"/>
      <c r="AI254" s="163"/>
      <c r="AJ254" s="163"/>
      <c r="AK254" s="163"/>
      <c r="AL254" s="163"/>
      <c r="AM254" s="163"/>
      <c r="AN254" s="163"/>
      <c r="AO254" s="163"/>
      <c r="AP254" s="163"/>
      <c r="AQ254" s="163"/>
      <c r="AR254" s="163"/>
      <c r="AS254" s="163"/>
      <c r="AT254" s="163"/>
      <c r="AU254" s="163"/>
      <c r="AV254" s="163"/>
      <c r="AW254" s="163"/>
      <c r="AX254" s="163"/>
      <c r="AY254" s="163"/>
      <c r="AZ254" s="163"/>
      <c r="BA254" s="163"/>
      <c r="BB254" s="163"/>
      <c r="BC254" s="163"/>
      <c r="BD254" s="163"/>
      <c r="BE254" s="163"/>
      <c r="BF254" s="163"/>
      <c r="BG254" s="163"/>
      <c r="BH254" s="163"/>
      <c r="BI254" s="163"/>
      <c r="BJ254" s="163"/>
      <c r="BK254" s="163"/>
      <c r="BL254" s="163"/>
      <c r="BM254" s="163"/>
      <c r="BN254" s="163"/>
      <c r="BO254" s="163"/>
      <c r="BP254" s="163"/>
      <c r="BQ254" s="163"/>
      <c r="BR254" s="163"/>
      <c r="BS254" s="163"/>
      <c r="BT254" s="163"/>
      <c r="BU254" s="163"/>
      <c r="BV254" s="163"/>
      <c r="BW254" s="163"/>
      <c r="BX254" s="163"/>
      <c r="BY254" s="163"/>
      <c r="BZ254" s="163"/>
      <c r="CA254" s="163"/>
      <c r="CB254" s="163"/>
      <c r="CC254" s="163"/>
      <c r="CD254" s="163"/>
      <c r="CE254" s="163"/>
      <c r="CF254" s="163"/>
      <c r="CG254" s="163"/>
      <c r="CH254" s="163"/>
      <c r="CI254" s="163"/>
      <c r="CJ254" s="163"/>
      <c r="CK254" s="163"/>
      <c r="CL254" s="163"/>
      <c r="CM254" s="163"/>
      <c r="CN254" s="163"/>
      <c r="CO254" s="163"/>
      <c r="CP254" s="163"/>
      <c r="CQ254" s="163"/>
      <c r="CR254" s="163"/>
      <c r="CS254" s="163"/>
      <c r="CT254" s="163"/>
      <c r="CU254" s="163"/>
      <c r="CV254" s="163"/>
      <c r="CW254" s="163"/>
      <c r="CX254" s="163"/>
      <c r="CY254" s="163"/>
      <c r="CZ254" s="163"/>
      <c r="DA254" s="163"/>
      <c r="DB254" s="163"/>
      <c r="DC254" s="163"/>
      <c r="DD254" s="163"/>
      <c r="DE254" s="163"/>
      <c r="DF254" s="163"/>
      <c r="DG254" s="163"/>
      <c r="DH254" s="163"/>
      <c r="DI254" s="163"/>
      <c r="DJ254" s="163"/>
      <c r="DK254" s="163"/>
      <c r="DL254" s="163"/>
      <c r="DM254" s="163"/>
      <c r="DN254" s="163"/>
      <c r="DO254" s="163"/>
      <c r="DP254" s="163"/>
      <c r="DQ254" s="163"/>
      <c r="DR254" s="163"/>
      <c r="DS254" s="163"/>
      <c r="DT254" s="163"/>
      <c r="DU254" s="163"/>
      <c r="DV254" s="163"/>
      <c r="DW254" s="163"/>
      <c r="DX254" s="163"/>
      <c r="DY254" s="163"/>
      <c r="DZ254" s="163"/>
      <c r="EA254" s="163"/>
      <c r="EB254" s="163"/>
      <c r="EC254" s="163"/>
      <c r="ED254" s="163"/>
      <c r="EE254" s="163"/>
      <c r="EF254" s="163"/>
      <c r="EG254" s="163"/>
      <c r="EH254" s="163"/>
      <c r="EI254" s="163"/>
      <c r="EJ254" s="163"/>
      <c r="EK254" s="163"/>
    </row>
    <row r="255" spans="1:141" s="155" customFormat="1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  <c r="AC255" s="163"/>
      <c r="AD255" s="163"/>
      <c r="AE255" s="163"/>
      <c r="AF255" s="163"/>
      <c r="AG255" s="163"/>
      <c r="AH255" s="163"/>
      <c r="AI255" s="163"/>
      <c r="AJ255" s="163"/>
      <c r="AK255" s="163"/>
      <c r="AL255" s="163"/>
      <c r="AM255" s="163"/>
      <c r="AN255" s="163"/>
      <c r="AO255" s="163"/>
      <c r="AP255" s="163"/>
      <c r="AQ255" s="163"/>
      <c r="AR255" s="163"/>
      <c r="AS255" s="163"/>
      <c r="AT255" s="163"/>
      <c r="AU255" s="163"/>
      <c r="AV255" s="163"/>
      <c r="AW255" s="163"/>
      <c r="AX255" s="163"/>
      <c r="AY255" s="163"/>
      <c r="AZ255" s="163"/>
      <c r="BA255" s="163"/>
      <c r="BB255" s="163"/>
      <c r="BC255" s="163"/>
      <c r="BD255" s="163"/>
      <c r="BE255" s="163"/>
      <c r="BF255" s="163"/>
      <c r="BG255" s="163"/>
      <c r="BH255" s="163"/>
      <c r="BI255" s="163"/>
      <c r="BJ255" s="163"/>
      <c r="BK255" s="163"/>
      <c r="BL255" s="163"/>
      <c r="BM255" s="163"/>
      <c r="BN255" s="163"/>
      <c r="BO255" s="163"/>
      <c r="BP255" s="163"/>
      <c r="BQ255" s="163"/>
      <c r="BR255" s="163"/>
      <c r="BS255" s="163"/>
      <c r="BT255" s="163"/>
      <c r="BU255" s="163"/>
      <c r="BV255" s="163"/>
      <c r="BW255" s="163"/>
      <c r="BX255" s="163"/>
      <c r="BY255" s="163"/>
      <c r="BZ255" s="163"/>
      <c r="CA255" s="163"/>
      <c r="CB255" s="163"/>
      <c r="CC255" s="163"/>
      <c r="CD255" s="163"/>
      <c r="CE255" s="163"/>
      <c r="CF255" s="163"/>
      <c r="CG255" s="163"/>
      <c r="CH255" s="163"/>
      <c r="CI255" s="163"/>
      <c r="CJ255" s="163"/>
      <c r="CK255" s="163"/>
      <c r="CL255" s="163"/>
      <c r="CM255" s="163"/>
      <c r="CN255" s="163"/>
      <c r="CO255" s="163"/>
      <c r="CP255" s="163"/>
      <c r="CQ255" s="163"/>
      <c r="CR255" s="163"/>
      <c r="CS255" s="163"/>
      <c r="CT255" s="163"/>
      <c r="CU255" s="163"/>
      <c r="CV255" s="163"/>
      <c r="CW255" s="163"/>
      <c r="CX255" s="163"/>
      <c r="CY255" s="163"/>
      <c r="CZ255" s="163"/>
      <c r="DA255" s="163"/>
      <c r="DB255" s="163"/>
      <c r="DC255" s="163"/>
      <c r="DD255" s="163"/>
      <c r="DE255" s="163"/>
      <c r="DF255" s="163"/>
      <c r="DG255" s="163"/>
      <c r="DH255" s="163"/>
      <c r="DI255" s="163"/>
      <c r="DJ255" s="163"/>
      <c r="DK255" s="163"/>
      <c r="DL255" s="163"/>
      <c r="DM255" s="163"/>
      <c r="DN255" s="163"/>
      <c r="DO255" s="163"/>
      <c r="DP255" s="163"/>
      <c r="DQ255" s="163"/>
      <c r="DR255" s="163"/>
      <c r="DS255" s="163"/>
      <c r="DT255" s="163"/>
      <c r="DU255" s="163"/>
      <c r="DV255" s="163"/>
      <c r="DW255" s="163"/>
      <c r="DX255" s="163"/>
      <c r="DY255" s="163"/>
      <c r="DZ255" s="163"/>
      <c r="EA255" s="163"/>
      <c r="EB255" s="163"/>
      <c r="EC255" s="163"/>
      <c r="ED255" s="163"/>
      <c r="EE255" s="163"/>
      <c r="EF255" s="163"/>
      <c r="EG255" s="163"/>
      <c r="EH255" s="163"/>
      <c r="EI255" s="163"/>
      <c r="EJ255" s="163"/>
      <c r="EK255" s="163"/>
    </row>
    <row r="256" spans="1:141" s="155" customFormat="1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  <c r="AC256" s="163"/>
      <c r="AD256" s="163"/>
      <c r="AE256" s="163"/>
      <c r="AF256" s="163"/>
      <c r="AG256" s="163"/>
      <c r="AH256" s="163"/>
      <c r="AI256" s="163"/>
      <c r="AJ256" s="163"/>
      <c r="AK256" s="163"/>
      <c r="AL256" s="163"/>
      <c r="AM256" s="163"/>
      <c r="AN256" s="163"/>
      <c r="AO256" s="163"/>
      <c r="AP256" s="163"/>
      <c r="AQ256" s="163"/>
      <c r="AR256" s="163"/>
      <c r="AS256" s="163"/>
      <c r="AT256" s="163"/>
      <c r="AU256" s="163"/>
      <c r="AV256" s="163"/>
      <c r="AW256" s="163"/>
      <c r="AX256" s="163"/>
      <c r="AY256" s="163"/>
      <c r="AZ256" s="163"/>
      <c r="BA256" s="163"/>
      <c r="BB256" s="163"/>
      <c r="BC256" s="163"/>
      <c r="BD256" s="163"/>
      <c r="BE256" s="163"/>
      <c r="BF256" s="163"/>
      <c r="BG256" s="163"/>
      <c r="BH256" s="163"/>
      <c r="BI256" s="163"/>
      <c r="BJ256" s="163"/>
      <c r="BK256" s="163"/>
      <c r="BL256" s="163"/>
      <c r="BM256" s="163"/>
      <c r="BN256" s="163"/>
      <c r="BO256" s="163"/>
      <c r="BP256" s="163"/>
      <c r="BQ256" s="163"/>
      <c r="BR256" s="163"/>
      <c r="BS256" s="163"/>
      <c r="BT256" s="163"/>
      <c r="BU256" s="163"/>
      <c r="BV256" s="163"/>
      <c r="BW256" s="163"/>
      <c r="BX256" s="163"/>
      <c r="BY256" s="163"/>
      <c r="BZ256" s="163"/>
      <c r="CA256" s="163"/>
      <c r="CB256" s="163"/>
      <c r="CC256" s="163"/>
      <c r="CD256" s="163"/>
      <c r="CE256" s="163"/>
      <c r="CF256" s="163"/>
      <c r="CG256" s="163"/>
      <c r="CH256" s="163"/>
      <c r="CI256" s="163"/>
      <c r="CJ256" s="163"/>
      <c r="CK256" s="163"/>
      <c r="CL256" s="163"/>
      <c r="CM256" s="163"/>
      <c r="CN256" s="163"/>
      <c r="CO256" s="163"/>
      <c r="CP256" s="163"/>
      <c r="CQ256" s="163"/>
      <c r="CR256" s="163"/>
      <c r="CS256" s="163"/>
      <c r="CT256" s="163"/>
      <c r="CU256" s="163"/>
      <c r="CV256" s="163"/>
      <c r="CW256" s="163"/>
      <c r="CX256" s="163"/>
      <c r="CY256" s="163"/>
      <c r="CZ256" s="163"/>
      <c r="DA256" s="163"/>
      <c r="DB256" s="163"/>
      <c r="DC256" s="163"/>
      <c r="DD256" s="163"/>
      <c r="DE256" s="163"/>
      <c r="DF256" s="163"/>
      <c r="DG256" s="163"/>
      <c r="DH256" s="163"/>
      <c r="DI256" s="163"/>
      <c r="DJ256" s="163"/>
      <c r="DK256" s="163"/>
      <c r="DL256" s="163"/>
      <c r="DM256" s="163"/>
      <c r="DN256" s="163"/>
      <c r="DO256" s="163"/>
      <c r="DP256" s="163"/>
      <c r="DQ256" s="163"/>
      <c r="DR256" s="163"/>
      <c r="DS256" s="163"/>
      <c r="DT256" s="163"/>
      <c r="DU256" s="163"/>
      <c r="DV256" s="163"/>
      <c r="DW256" s="163"/>
      <c r="DX256" s="163"/>
      <c r="DY256" s="163"/>
      <c r="DZ256" s="163"/>
      <c r="EA256" s="163"/>
      <c r="EB256" s="163"/>
      <c r="EC256" s="163"/>
      <c r="ED256" s="163"/>
      <c r="EE256" s="163"/>
      <c r="EF256" s="163"/>
      <c r="EG256" s="163"/>
      <c r="EH256" s="163"/>
      <c r="EI256" s="163"/>
      <c r="EJ256" s="163"/>
      <c r="EK256" s="163"/>
    </row>
    <row r="257" spans="1:141" s="155" customFormat="1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  <c r="AC257" s="163"/>
      <c r="AD257" s="163"/>
      <c r="AE257" s="163"/>
      <c r="AF257" s="163"/>
      <c r="AG257" s="163"/>
      <c r="AH257" s="163"/>
      <c r="AI257" s="163"/>
      <c r="AJ257" s="163"/>
      <c r="AK257" s="163"/>
      <c r="AL257" s="163"/>
      <c r="AM257" s="163"/>
      <c r="AN257" s="163"/>
      <c r="AO257" s="163"/>
      <c r="AP257" s="163"/>
      <c r="AQ257" s="163"/>
      <c r="AR257" s="163"/>
      <c r="AS257" s="163"/>
      <c r="AT257" s="163"/>
      <c r="AU257" s="163"/>
      <c r="AV257" s="163"/>
      <c r="AW257" s="163"/>
      <c r="AX257" s="163"/>
      <c r="AY257" s="163"/>
      <c r="AZ257" s="163"/>
      <c r="BA257" s="163"/>
      <c r="BB257" s="163"/>
      <c r="BC257" s="163"/>
      <c r="BD257" s="163"/>
      <c r="BE257" s="163"/>
      <c r="BF257" s="163"/>
      <c r="BG257" s="163"/>
      <c r="BH257" s="163"/>
      <c r="BI257" s="163"/>
      <c r="BJ257" s="163"/>
      <c r="BK257" s="163"/>
      <c r="BL257" s="163"/>
      <c r="BM257" s="163"/>
      <c r="BN257" s="163"/>
      <c r="BO257" s="163"/>
      <c r="BP257" s="163"/>
      <c r="BQ257" s="163"/>
      <c r="BR257" s="163"/>
      <c r="BS257" s="163"/>
      <c r="BT257" s="163"/>
      <c r="BU257" s="163"/>
      <c r="BV257" s="163"/>
      <c r="BW257" s="163"/>
      <c r="BX257" s="163"/>
      <c r="BY257" s="163"/>
      <c r="BZ257" s="163"/>
      <c r="CA257" s="163"/>
      <c r="CB257" s="163"/>
      <c r="CC257" s="163"/>
      <c r="CD257" s="163"/>
      <c r="CE257" s="163"/>
      <c r="CF257" s="163"/>
      <c r="CG257" s="163"/>
      <c r="CH257" s="163"/>
      <c r="CI257" s="163"/>
      <c r="CJ257" s="163"/>
      <c r="CK257" s="163"/>
      <c r="CL257" s="163"/>
      <c r="CM257" s="163"/>
      <c r="CN257" s="163"/>
      <c r="CO257" s="163"/>
      <c r="CP257" s="163"/>
      <c r="CQ257" s="163"/>
      <c r="CR257" s="163"/>
      <c r="CS257" s="163"/>
      <c r="CT257" s="163"/>
      <c r="CU257" s="163"/>
      <c r="CV257" s="163"/>
      <c r="CW257" s="163"/>
      <c r="CX257" s="163"/>
      <c r="CY257" s="163"/>
      <c r="CZ257" s="163"/>
      <c r="DA257" s="163"/>
      <c r="DB257" s="163"/>
      <c r="DC257" s="163"/>
      <c r="DD257" s="163"/>
      <c r="DE257" s="163"/>
      <c r="DF257" s="163"/>
      <c r="DG257" s="163"/>
      <c r="DH257" s="163"/>
      <c r="DI257" s="163"/>
      <c r="DJ257" s="163"/>
      <c r="DK257" s="163"/>
      <c r="DL257" s="163"/>
      <c r="DM257" s="163"/>
      <c r="DN257" s="163"/>
      <c r="DO257" s="163"/>
      <c r="DP257" s="163"/>
      <c r="DQ257" s="163"/>
      <c r="DR257" s="163"/>
      <c r="DS257" s="163"/>
      <c r="DT257" s="163"/>
      <c r="DU257" s="163"/>
      <c r="DV257" s="163"/>
      <c r="DW257" s="163"/>
      <c r="DX257" s="163"/>
      <c r="DY257" s="163"/>
      <c r="DZ257" s="163"/>
      <c r="EA257" s="163"/>
      <c r="EB257" s="163"/>
      <c r="EC257" s="163"/>
      <c r="ED257" s="163"/>
      <c r="EE257" s="163"/>
      <c r="EF257" s="163"/>
      <c r="EG257" s="163"/>
      <c r="EH257" s="163"/>
      <c r="EI257" s="163"/>
      <c r="EJ257" s="163"/>
      <c r="EK257" s="163"/>
    </row>
    <row r="258" spans="1:141" s="155" customFormat="1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  <c r="AC258" s="163"/>
      <c r="AD258" s="163"/>
      <c r="AE258" s="163"/>
      <c r="AF258" s="163"/>
      <c r="AG258" s="163"/>
      <c r="AH258" s="163"/>
      <c r="AI258" s="163"/>
      <c r="AJ258" s="163"/>
      <c r="AK258" s="163"/>
      <c r="AL258" s="163"/>
      <c r="AM258" s="163"/>
      <c r="AN258" s="163"/>
      <c r="AO258" s="163"/>
      <c r="AP258" s="163"/>
      <c r="AQ258" s="163"/>
      <c r="AR258" s="163"/>
      <c r="AS258" s="163"/>
      <c r="AT258" s="163"/>
      <c r="AU258" s="163"/>
      <c r="AV258" s="163"/>
      <c r="AW258" s="163"/>
      <c r="AX258" s="163"/>
      <c r="AY258" s="163"/>
      <c r="AZ258" s="163"/>
      <c r="BA258" s="163"/>
      <c r="BB258" s="163"/>
      <c r="BC258" s="163"/>
      <c r="BD258" s="163"/>
      <c r="BE258" s="163"/>
      <c r="BF258" s="163"/>
      <c r="BG258" s="163"/>
      <c r="BH258" s="163"/>
      <c r="BI258" s="163"/>
      <c r="BJ258" s="163"/>
      <c r="BK258" s="163"/>
      <c r="BL258" s="163"/>
      <c r="BM258" s="163"/>
      <c r="BN258" s="163"/>
      <c r="BO258" s="163"/>
      <c r="BP258" s="163"/>
      <c r="BQ258" s="163"/>
      <c r="BR258" s="163"/>
      <c r="BS258" s="163"/>
      <c r="BT258" s="163"/>
      <c r="BU258" s="163"/>
      <c r="BV258" s="163"/>
      <c r="BW258" s="163"/>
      <c r="BX258" s="163"/>
      <c r="BY258" s="163"/>
      <c r="BZ258" s="163"/>
      <c r="CA258" s="163"/>
      <c r="CB258" s="163"/>
      <c r="CC258" s="163"/>
      <c r="CD258" s="163"/>
      <c r="CE258" s="163"/>
      <c r="CF258" s="163"/>
      <c r="CG258" s="163"/>
      <c r="CH258" s="163"/>
      <c r="CI258" s="163"/>
      <c r="CJ258" s="163"/>
      <c r="CK258" s="163"/>
      <c r="CL258" s="163"/>
      <c r="CM258" s="163"/>
      <c r="CN258" s="163"/>
      <c r="CO258" s="163"/>
      <c r="CP258" s="163"/>
      <c r="CQ258" s="163"/>
      <c r="CR258" s="163"/>
      <c r="CS258" s="163"/>
      <c r="CT258" s="163"/>
      <c r="CU258" s="163"/>
      <c r="CV258" s="163"/>
      <c r="CW258" s="163"/>
      <c r="CX258" s="163"/>
      <c r="CY258" s="163"/>
      <c r="CZ258" s="163"/>
      <c r="DA258" s="163"/>
      <c r="DB258" s="163"/>
      <c r="DC258" s="163"/>
      <c r="DD258" s="163"/>
      <c r="DE258" s="163"/>
      <c r="DF258" s="163"/>
      <c r="DG258" s="163"/>
      <c r="DH258" s="163"/>
      <c r="DI258" s="163"/>
      <c r="DJ258" s="163"/>
      <c r="DK258" s="163"/>
      <c r="DL258" s="163"/>
      <c r="DM258" s="163"/>
      <c r="DN258" s="163"/>
      <c r="DO258" s="163"/>
      <c r="DP258" s="163"/>
      <c r="DQ258" s="163"/>
      <c r="DR258" s="163"/>
      <c r="DS258" s="163"/>
      <c r="DT258" s="163"/>
      <c r="DU258" s="163"/>
      <c r="DV258" s="163"/>
      <c r="DW258" s="163"/>
      <c r="DX258" s="163"/>
      <c r="DY258" s="163"/>
      <c r="DZ258" s="163"/>
      <c r="EA258" s="163"/>
      <c r="EB258" s="163"/>
      <c r="EC258" s="163"/>
      <c r="ED258" s="163"/>
      <c r="EE258" s="163"/>
      <c r="EF258" s="163"/>
      <c r="EG258" s="163"/>
      <c r="EH258" s="163"/>
      <c r="EI258" s="163"/>
      <c r="EJ258" s="163"/>
      <c r="EK258" s="163"/>
    </row>
    <row r="259" spans="1:141" s="155" customFormat="1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  <c r="AC259" s="163"/>
      <c r="AD259" s="163"/>
      <c r="AE259" s="163"/>
      <c r="AF259" s="163"/>
      <c r="AG259" s="163"/>
      <c r="AH259" s="163"/>
      <c r="AI259" s="163"/>
      <c r="AJ259" s="163"/>
      <c r="AK259" s="163"/>
      <c r="AL259" s="163"/>
      <c r="AM259" s="163"/>
      <c r="AN259" s="163"/>
      <c r="AO259" s="163"/>
      <c r="AP259" s="163"/>
      <c r="AQ259" s="163"/>
      <c r="AR259" s="163"/>
      <c r="AS259" s="163"/>
      <c r="AT259" s="163"/>
      <c r="AU259" s="163"/>
      <c r="AV259" s="163"/>
      <c r="AW259" s="163"/>
      <c r="AX259" s="163"/>
      <c r="AY259" s="163"/>
      <c r="AZ259" s="163"/>
      <c r="BA259" s="163"/>
      <c r="BB259" s="163"/>
      <c r="BC259" s="163"/>
      <c r="BD259" s="163"/>
      <c r="BE259" s="163"/>
      <c r="BF259" s="163"/>
      <c r="BG259" s="163"/>
      <c r="BH259" s="163"/>
      <c r="BI259" s="163"/>
      <c r="BJ259" s="163"/>
      <c r="BK259" s="163"/>
      <c r="BL259" s="163"/>
      <c r="BM259" s="163"/>
      <c r="BN259" s="163"/>
      <c r="BO259" s="163"/>
      <c r="BP259" s="163"/>
      <c r="BQ259" s="163"/>
      <c r="BR259" s="163"/>
      <c r="BS259" s="163"/>
      <c r="BT259" s="163"/>
      <c r="BU259" s="163"/>
      <c r="BV259" s="163"/>
      <c r="BW259" s="163"/>
      <c r="BX259" s="163"/>
      <c r="BY259" s="163"/>
      <c r="BZ259" s="163"/>
      <c r="CA259" s="163"/>
      <c r="CB259" s="163"/>
      <c r="CC259" s="163"/>
      <c r="CD259" s="163"/>
      <c r="CE259" s="163"/>
      <c r="CF259" s="163"/>
      <c r="CG259" s="163"/>
      <c r="CH259" s="163"/>
      <c r="CI259" s="163"/>
      <c r="CJ259" s="163"/>
      <c r="CK259" s="163"/>
      <c r="CL259" s="163"/>
      <c r="CM259" s="163"/>
      <c r="CN259" s="163"/>
      <c r="CO259" s="163"/>
      <c r="CP259" s="163"/>
      <c r="CQ259" s="163"/>
      <c r="CR259" s="163"/>
      <c r="CS259" s="163"/>
      <c r="CT259" s="163"/>
      <c r="CU259" s="163"/>
      <c r="CV259" s="163"/>
      <c r="CW259" s="163"/>
      <c r="CX259" s="163"/>
      <c r="CY259" s="163"/>
      <c r="CZ259" s="163"/>
      <c r="DA259" s="163"/>
      <c r="DB259" s="163"/>
      <c r="DC259" s="163"/>
      <c r="DD259" s="163"/>
      <c r="DE259" s="163"/>
      <c r="DF259" s="163"/>
      <c r="DG259" s="163"/>
      <c r="DH259" s="163"/>
      <c r="DI259" s="163"/>
      <c r="DJ259" s="163"/>
      <c r="DK259" s="163"/>
      <c r="DL259" s="163"/>
      <c r="DM259" s="163"/>
      <c r="DN259" s="163"/>
      <c r="DO259" s="163"/>
      <c r="DP259" s="163"/>
      <c r="DQ259" s="163"/>
      <c r="DR259" s="163"/>
      <c r="DS259" s="163"/>
      <c r="DT259" s="163"/>
      <c r="DU259" s="163"/>
      <c r="DV259" s="163"/>
      <c r="DW259" s="163"/>
      <c r="DX259" s="163"/>
      <c r="DY259" s="163"/>
      <c r="DZ259" s="163"/>
      <c r="EA259" s="163"/>
      <c r="EB259" s="163"/>
      <c r="EC259" s="163"/>
      <c r="ED259" s="163"/>
      <c r="EE259" s="163"/>
      <c r="EF259" s="163"/>
      <c r="EG259" s="163"/>
      <c r="EH259" s="163"/>
      <c r="EI259" s="163"/>
      <c r="EJ259" s="163"/>
      <c r="EK259" s="163"/>
    </row>
    <row r="260" spans="1:141" s="155" customFormat="1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  <c r="AC260" s="163"/>
      <c r="AD260" s="163"/>
      <c r="AE260" s="163"/>
      <c r="AF260" s="163"/>
      <c r="AG260" s="163"/>
      <c r="AH260" s="163"/>
      <c r="AI260" s="163"/>
      <c r="AJ260" s="163"/>
      <c r="AK260" s="163"/>
      <c r="AL260" s="163"/>
      <c r="AM260" s="163"/>
      <c r="AN260" s="163"/>
      <c r="AO260" s="163"/>
      <c r="AP260" s="163"/>
      <c r="AQ260" s="163"/>
      <c r="AR260" s="163"/>
      <c r="AS260" s="163"/>
      <c r="AT260" s="163"/>
      <c r="AU260" s="163"/>
      <c r="AV260" s="163"/>
      <c r="AW260" s="163"/>
      <c r="AX260" s="163"/>
      <c r="AY260" s="163"/>
      <c r="AZ260" s="163"/>
      <c r="BA260" s="163"/>
      <c r="BB260" s="163"/>
      <c r="BC260" s="163"/>
      <c r="BD260" s="163"/>
      <c r="BE260" s="163"/>
      <c r="BF260" s="163"/>
      <c r="BG260" s="163"/>
      <c r="BH260" s="163"/>
      <c r="BI260" s="163"/>
      <c r="BJ260" s="163"/>
      <c r="BK260" s="163"/>
      <c r="BL260" s="163"/>
      <c r="BM260" s="163"/>
      <c r="BN260" s="163"/>
      <c r="BO260" s="163"/>
      <c r="BP260" s="163"/>
      <c r="BQ260" s="163"/>
      <c r="BR260" s="163"/>
      <c r="BS260" s="163"/>
      <c r="BT260" s="163"/>
      <c r="BU260" s="163"/>
      <c r="BV260" s="163"/>
      <c r="BW260" s="163"/>
      <c r="BX260" s="163"/>
      <c r="BY260" s="163"/>
      <c r="BZ260" s="163"/>
      <c r="CA260" s="163"/>
      <c r="CB260" s="163"/>
      <c r="CC260" s="163"/>
      <c r="CD260" s="163"/>
      <c r="CE260" s="163"/>
      <c r="CF260" s="163"/>
      <c r="CG260" s="163"/>
      <c r="CH260" s="163"/>
      <c r="CI260" s="163"/>
      <c r="CJ260" s="163"/>
      <c r="CK260" s="163"/>
      <c r="CL260" s="163"/>
      <c r="CM260" s="163"/>
      <c r="CN260" s="163"/>
      <c r="CO260" s="163"/>
      <c r="CP260" s="163"/>
      <c r="CQ260" s="163"/>
      <c r="CR260" s="163"/>
      <c r="CS260" s="163"/>
      <c r="CT260" s="163"/>
      <c r="CU260" s="163"/>
      <c r="CV260" s="163"/>
      <c r="CW260" s="163"/>
      <c r="CX260" s="163"/>
      <c r="CY260" s="163"/>
      <c r="CZ260" s="163"/>
      <c r="DA260" s="163"/>
      <c r="DB260" s="163"/>
      <c r="DC260" s="163"/>
      <c r="DD260" s="163"/>
      <c r="DE260" s="163"/>
      <c r="DF260" s="163"/>
      <c r="DG260" s="163"/>
      <c r="DH260" s="163"/>
      <c r="DI260" s="163"/>
      <c r="DJ260" s="163"/>
      <c r="DK260" s="163"/>
      <c r="DL260" s="163"/>
      <c r="DM260" s="163"/>
      <c r="DN260" s="163"/>
      <c r="DO260" s="163"/>
      <c r="DP260" s="163"/>
      <c r="DQ260" s="163"/>
      <c r="DR260" s="163"/>
      <c r="DS260" s="163"/>
      <c r="DT260" s="163"/>
      <c r="DU260" s="163"/>
      <c r="DV260" s="163"/>
      <c r="DW260" s="163"/>
      <c r="DX260" s="163"/>
      <c r="DY260" s="163"/>
      <c r="DZ260" s="163"/>
      <c r="EA260" s="163"/>
      <c r="EB260" s="163"/>
      <c r="EC260" s="163"/>
      <c r="ED260" s="163"/>
      <c r="EE260" s="163"/>
      <c r="EF260" s="163"/>
      <c r="EG260" s="163"/>
      <c r="EH260" s="163"/>
      <c r="EI260" s="163"/>
      <c r="EJ260" s="163"/>
      <c r="EK260" s="163"/>
    </row>
    <row r="261" spans="1:141" s="155" customFormat="1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  <c r="AC261" s="163"/>
      <c r="AD261" s="163"/>
      <c r="AE261" s="163"/>
      <c r="AF261" s="163"/>
      <c r="AG261" s="163"/>
      <c r="AH261" s="163"/>
      <c r="AI261" s="163"/>
      <c r="AJ261" s="163"/>
      <c r="AK261" s="163"/>
      <c r="AL261" s="163"/>
      <c r="AM261" s="163"/>
      <c r="AN261" s="163"/>
      <c r="AO261" s="163"/>
      <c r="AP261" s="163"/>
      <c r="AQ261" s="163"/>
      <c r="AR261" s="163"/>
      <c r="AS261" s="163"/>
      <c r="AT261" s="163"/>
      <c r="AU261" s="163"/>
      <c r="AV261" s="163"/>
      <c r="AW261" s="163"/>
      <c r="AX261" s="163"/>
      <c r="AY261" s="163"/>
      <c r="AZ261" s="163"/>
      <c r="BA261" s="163"/>
      <c r="BB261" s="163"/>
      <c r="BC261" s="163"/>
      <c r="BD261" s="163"/>
      <c r="BE261" s="163"/>
      <c r="BF261" s="163"/>
      <c r="BG261" s="163"/>
      <c r="BH261" s="163"/>
      <c r="BI261" s="163"/>
      <c r="BJ261" s="163"/>
      <c r="BK261" s="163"/>
      <c r="BL261" s="163"/>
      <c r="BM261" s="163"/>
      <c r="BN261" s="163"/>
      <c r="BO261" s="163"/>
      <c r="BP261" s="163"/>
      <c r="BQ261" s="163"/>
      <c r="BR261" s="163"/>
      <c r="BS261" s="163"/>
      <c r="BT261" s="163"/>
      <c r="BU261" s="163"/>
      <c r="BV261" s="163"/>
      <c r="BW261" s="163"/>
      <c r="BX261" s="163"/>
      <c r="BY261" s="163"/>
      <c r="BZ261" s="163"/>
      <c r="CA261" s="163"/>
      <c r="CB261" s="163"/>
      <c r="CC261" s="163"/>
      <c r="CD261" s="163"/>
      <c r="CE261" s="163"/>
      <c r="CF261" s="163"/>
      <c r="CG261" s="163"/>
      <c r="CH261" s="163"/>
      <c r="CI261" s="163"/>
      <c r="CJ261" s="163"/>
      <c r="CK261" s="163"/>
      <c r="CL261" s="163"/>
      <c r="CM261" s="163"/>
      <c r="CN261" s="163"/>
      <c r="CO261" s="163"/>
      <c r="CP261" s="163"/>
      <c r="CQ261" s="163"/>
      <c r="CR261" s="163"/>
      <c r="CS261" s="163"/>
      <c r="CT261" s="163"/>
      <c r="CU261" s="163"/>
      <c r="CV261" s="163"/>
      <c r="CW261" s="163"/>
      <c r="CX261" s="163"/>
      <c r="CY261" s="163"/>
      <c r="CZ261" s="163"/>
      <c r="DA261" s="163"/>
      <c r="DB261" s="163"/>
      <c r="DC261" s="163"/>
      <c r="DD261" s="163"/>
      <c r="DE261" s="163"/>
      <c r="DF261" s="163"/>
      <c r="DG261" s="163"/>
      <c r="DH261" s="163"/>
      <c r="DI261" s="163"/>
      <c r="DJ261" s="163"/>
      <c r="DK261" s="163"/>
      <c r="DL261" s="163"/>
      <c r="DM261" s="163"/>
      <c r="DN261" s="163"/>
      <c r="DO261" s="163"/>
      <c r="DP261" s="163"/>
      <c r="DQ261" s="163"/>
      <c r="DR261" s="163"/>
      <c r="DS261" s="163"/>
      <c r="DT261" s="163"/>
      <c r="DU261" s="163"/>
      <c r="DV261" s="163"/>
      <c r="DW261" s="163"/>
      <c r="DX261" s="163"/>
      <c r="DY261" s="163"/>
      <c r="DZ261" s="163"/>
      <c r="EA261" s="163"/>
      <c r="EB261" s="163"/>
      <c r="EC261" s="163"/>
      <c r="ED261" s="163"/>
      <c r="EE261" s="163"/>
      <c r="EF261" s="163"/>
      <c r="EG261" s="163"/>
      <c r="EH261" s="163"/>
      <c r="EI261" s="163"/>
      <c r="EJ261" s="163"/>
      <c r="EK261" s="163"/>
    </row>
    <row r="262" spans="1:141" s="155" customFormat="1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  <c r="AC262" s="163"/>
      <c r="AD262" s="163"/>
      <c r="AE262" s="163"/>
      <c r="AF262" s="163"/>
      <c r="AG262" s="163"/>
      <c r="AH262" s="163"/>
      <c r="AI262" s="163"/>
      <c r="AJ262" s="163"/>
      <c r="AK262" s="163"/>
      <c r="AL262" s="163"/>
      <c r="AM262" s="163"/>
      <c r="AN262" s="163"/>
      <c r="AO262" s="163"/>
      <c r="AP262" s="163"/>
      <c r="AQ262" s="163"/>
      <c r="AR262" s="163"/>
      <c r="AS262" s="163"/>
      <c r="AT262" s="163"/>
      <c r="AU262" s="163"/>
      <c r="AV262" s="163"/>
      <c r="AW262" s="163"/>
      <c r="AX262" s="163"/>
      <c r="AY262" s="163"/>
      <c r="AZ262" s="163"/>
      <c r="BA262" s="163"/>
      <c r="BB262" s="163"/>
      <c r="BC262" s="163"/>
      <c r="BD262" s="163"/>
      <c r="BE262" s="163"/>
      <c r="BF262" s="163"/>
      <c r="BG262" s="163"/>
      <c r="BH262" s="163"/>
      <c r="BI262" s="163"/>
      <c r="BJ262" s="163"/>
      <c r="BK262" s="163"/>
      <c r="BL262" s="163"/>
      <c r="BM262" s="163"/>
      <c r="BN262" s="163"/>
      <c r="BO262" s="163"/>
      <c r="BP262" s="163"/>
      <c r="BQ262" s="163"/>
      <c r="BR262" s="163"/>
      <c r="BS262" s="163"/>
      <c r="BT262" s="163"/>
      <c r="BU262" s="163"/>
      <c r="BV262" s="163"/>
      <c r="BW262" s="163"/>
      <c r="BX262" s="163"/>
      <c r="BY262" s="163"/>
      <c r="BZ262" s="163"/>
      <c r="CA262" s="163"/>
      <c r="CB262" s="163"/>
      <c r="CC262" s="163"/>
      <c r="CD262" s="163"/>
      <c r="CE262" s="163"/>
      <c r="CF262" s="163"/>
      <c r="CG262" s="163"/>
      <c r="CH262" s="163"/>
      <c r="CI262" s="163"/>
      <c r="CJ262" s="163"/>
      <c r="CK262" s="163"/>
      <c r="CL262" s="163"/>
      <c r="CM262" s="163"/>
      <c r="CN262" s="163"/>
      <c r="CO262" s="163"/>
      <c r="CP262" s="163"/>
      <c r="CQ262" s="163"/>
      <c r="CR262" s="163"/>
      <c r="CS262" s="163"/>
      <c r="CT262" s="163"/>
      <c r="CU262" s="163"/>
      <c r="CV262" s="163"/>
      <c r="CW262" s="163"/>
      <c r="CX262" s="163"/>
      <c r="CY262" s="163"/>
      <c r="CZ262" s="163"/>
      <c r="DA262" s="163"/>
      <c r="DB262" s="163"/>
      <c r="DC262" s="163"/>
      <c r="DD262" s="163"/>
      <c r="DE262" s="163"/>
      <c r="DF262" s="163"/>
      <c r="DG262" s="163"/>
      <c r="DH262" s="163"/>
      <c r="DI262" s="163"/>
      <c r="DJ262" s="163"/>
      <c r="DK262" s="163"/>
      <c r="DL262" s="163"/>
      <c r="DM262" s="163"/>
      <c r="DN262" s="163"/>
      <c r="DO262" s="163"/>
      <c r="DP262" s="163"/>
      <c r="DQ262" s="163"/>
      <c r="DR262" s="163"/>
      <c r="DS262" s="163"/>
      <c r="DT262" s="163"/>
      <c r="DU262" s="163"/>
      <c r="DV262" s="163"/>
      <c r="DW262" s="163"/>
      <c r="DX262" s="163"/>
      <c r="DY262" s="163"/>
      <c r="DZ262" s="163"/>
      <c r="EA262" s="163"/>
      <c r="EB262" s="163"/>
      <c r="EC262" s="163"/>
      <c r="ED262" s="163"/>
      <c r="EE262" s="163"/>
      <c r="EF262" s="163"/>
      <c r="EG262" s="163"/>
      <c r="EH262" s="163"/>
      <c r="EI262" s="163"/>
      <c r="EJ262" s="163"/>
      <c r="EK262" s="163"/>
    </row>
    <row r="263" spans="1:141" s="155" customFormat="1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  <c r="AC263" s="163"/>
      <c r="AD263" s="163"/>
      <c r="AE263" s="163"/>
      <c r="AF263" s="163"/>
      <c r="AG263" s="163"/>
      <c r="AH263" s="163"/>
      <c r="AI263" s="163"/>
      <c r="AJ263" s="163"/>
      <c r="AK263" s="163"/>
      <c r="AL263" s="163"/>
      <c r="AM263" s="163"/>
      <c r="AN263" s="163"/>
      <c r="AO263" s="163"/>
      <c r="AP263" s="163"/>
      <c r="AQ263" s="163"/>
      <c r="AR263" s="163"/>
      <c r="AS263" s="163"/>
      <c r="AT263" s="163"/>
      <c r="AU263" s="163"/>
      <c r="AV263" s="163"/>
      <c r="AW263" s="163"/>
      <c r="AX263" s="163"/>
      <c r="AY263" s="163"/>
      <c r="AZ263" s="163"/>
      <c r="BA263" s="163"/>
      <c r="BB263" s="163"/>
      <c r="BC263" s="163"/>
      <c r="BD263" s="163"/>
      <c r="BE263" s="163"/>
      <c r="BF263" s="163"/>
      <c r="BG263" s="163"/>
      <c r="BH263" s="163"/>
      <c r="BI263" s="163"/>
      <c r="BJ263" s="163"/>
      <c r="BK263" s="163"/>
      <c r="BL263" s="163"/>
      <c r="BM263" s="163"/>
      <c r="BN263" s="163"/>
      <c r="BO263" s="163"/>
      <c r="BP263" s="163"/>
      <c r="BQ263" s="163"/>
      <c r="BR263" s="163"/>
      <c r="BS263" s="163"/>
      <c r="BT263" s="163"/>
      <c r="BU263" s="163"/>
      <c r="BV263" s="163"/>
      <c r="BW263" s="163"/>
      <c r="BX263" s="163"/>
      <c r="BY263" s="163"/>
      <c r="BZ263" s="163"/>
      <c r="CA263" s="163"/>
      <c r="CB263" s="163"/>
      <c r="CC263" s="163"/>
      <c r="CD263" s="163"/>
      <c r="CE263" s="163"/>
      <c r="CF263" s="163"/>
      <c r="CG263" s="163"/>
      <c r="CH263" s="163"/>
      <c r="CI263" s="163"/>
      <c r="CJ263" s="163"/>
      <c r="CK263" s="163"/>
      <c r="CL263" s="163"/>
      <c r="CM263" s="163"/>
      <c r="CN263" s="163"/>
      <c r="CO263" s="163"/>
      <c r="CP263" s="163"/>
      <c r="CQ263" s="163"/>
      <c r="CR263" s="163"/>
      <c r="CS263" s="163"/>
      <c r="CT263" s="163"/>
      <c r="CU263" s="163"/>
      <c r="CV263" s="163"/>
      <c r="CW263" s="163"/>
      <c r="CX263" s="163"/>
      <c r="CY263" s="163"/>
      <c r="CZ263" s="163"/>
      <c r="DA263" s="163"/>
      <c r="DB263" s="163"/>
      <c r="DC263" s="163"/>
      <c r="DD263" s="163"/>
      <c r="DE263" s="163"/>
      <c r="DF263" s="163"/>
      <c r="DG263" s="163"/>
      <c r="DH263" s="163"/>
      <c r="DI263" s="163"/>
      <c r="DJ263" s="163"/>
      <c r="DK263" s="163"/>
      <c r="DL263" s="163"/>
      <c r="DM263" s="163"/>
      <c r="DN263" s="163"/>
      <c r="DO263" s="163"/>
      <c r="DP263" s="163"/>
      <c r="DQ263" s="163"/>
      <c r="DR263" s="163"/>
      <c r="DS263" s="163"/>
      <c r="DT263" s="163"/>
      <c r="DU263" s="163"/>
      <c r="DV263" s="163"/>
      <c r="DW263" s="163"/>
      <c r="DX263" s="163"/>
      <c r="DY263" s="163"/>
      <c r="DZ263" s="163"/>
      <c r="EA263" s="163"/>
      <c r="EB263" s="163"/>
      <c r="EC263" s="163"/>
      <c r="ED263" s="163"/>
      <c r="EE263" s="163"/>
      <c r="EF263" s="163"/>
      <c r="EG263" s="163"/>
      <c r="EH263" s="163"/>
      <c r="EI263" s="163"/>
      <c r="EJ263" s="163"/>
      <c r="EK263" s="163"/>
    </row>
    <row r="264" spans="1:141" s="155" customFormat="1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  <c r="AC264" s="163"/>
      <c r="AD264" s="163"/>
      <c r="AE264" s="163"/>
      <c r="AF264" s="163"/>
      <c r="AG264" s="163"/>
      <c r="AH264" s="163"/>
      <c r="AI264" s="163"/>
      <c r="AJ264" s="163"/>
      <c r="AK264" s="163"/>
      <c r="AL264" s="163"/>
      <c r="AM264" s="163"/>
      <c r="AN264" s="163"/>
      <c r="AO264" s="163"/>
      <c r="AP264" s="163"/>
      <c r="AQ264" s="163"/>
      <c r="AR264" s="163"/>
      <c r="AS264" s="163"/>
      <c r="AT264" s="163"/>
      <c r="AU264" s="163"/>
      <c r="AV264" s="163"/>
      <c r="AW264" s="163"/>
      <c r="AX264" s="163"/>
      <c r="AY264" s="163"/>
      <c r="AZ264" s="163"/>
      <c r="BA264" s="163"/>
      <c r="BB264" s="163"/>
      <c r="BC264" s="163"/>
      <c r="BD264" s="163"/>
      <c r="BE264" s="163"/>
      <c r="BF264" s="163"/>
      <c r="BG264" s="163"/>
      <c r="BH264" s="163"/>
      <c r="BI264" s="163"/>
      <c r="BJ264" s="163"/>
      <c r="BK264" s="163"/>
      <c r="BL264" s="163"/>
      <c r="BM264" s="163"/>
      <c r="BN264" s="163"/>
      <c r="BO264" s="163"/>
      <c r="BP264" s="163"/>
      <c r="BQ264" s="163"/>
      <c r="BR264" s="163"/>
      <c r="BS264" s="163"/>
      <c r="BT264" s="163"/>
      <c r="BU264" s="163"/>
      <c r="BV264" s="163"/>
      <c r="BW264" s="163"/>
      <c r="BX264" s="163"/>
      <c r="BY264" s="163"/>
      <c r="BZ264" s="163"/>
      <c r="CA264" s="163"/>
      <c r="CB264" s="163"/>
      <c r="CC264" s="163"/>
      <c r="CD264" s="163"/>
      <c r="CE264" s="163"/>
      <c r="CF264" s="163"/>
      <c r="CG264" s="163"/>
      <c r="CH264" s="163"/>
      <c r="CI264" s="163"/>
      <c r="CJ264" s="163"/>
      <c r="CK264" s="163"/>
      <c r="CL264" s="163"/>
      <c r="CM264" s="163"/>
      <c r="CN264" s="163"/>
      <c r="CO264" s="163"/>
      <c r="CP264" s="163"/>
      <c r="CQ264" s="163"/>
      <c r="CR264" s="163"/>
      <c r="CS264" s="163"/>
      <c r="CT264" s="163"/>
      <c r="CU264" s="163"/>
      <c r="CV264" s="163"/>
      <c r="CW264" s="163"/>
      <c r="CX264" s="163"/>
      <c r="CY264" s="163"/>
      <c r="CZ264" s="163"/>
      <c r="DA264" s="163"/>
      <c r="DB264" s="163"/>
      <c r="DC264" s="163"/>
      <c r="DD264" s="163"/>
      <c r="DE264" s="163"/>
      <c r="DF264" s="163"/>
      <c r="DG264" s="163"/>
      <c r="DH264" s="163"/>
      <c r="DI264" s="163"/>
      <c r="DJ264" s="163"/>
      <c r="DK264" s="163"/>
      <c r="DL264" s="163"/>
      <c r="DM264" s="163"/>
      <c r="DN264" s="163"/>
      <c r="DO264" s="163"/>
      <c r="DP264" s="163"/>
      <c r="DQ264" s="163"/>
      <c r="DR264" s="163"/>
      <c r="DS264" s="163"/>
      <c r="DT264" s="163"/>
      <c r="DU264" s="163"/>
      <c r="DV264" s="163"/>
      <c r="DW264" s="163"/>
      <c r="DX264" s="163"/>
      <c r="DY264" s="163"/>
      <c r="DZ264" s="163"/>
      <c r="EA264" s="163"/>
      <c r="EB264" s="163"/>
      <c r="EC264" s="163"/>
      <c r="ED264" s="163"/>
      <c r="EE264" s="163"/>
      <c r="EF264" s="163"/>
      <c r="EG264" s="163"/>
      <c r="EH264" s="163"/>
      <c r="EI264" s="163"/>
      <c r="EJ264" s="163"/>
      <c r="EK264" s="163"/>
    </row>
    <row r="265" spans="1:141" s="155" customFormat="1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  <c r="AC265" s="163"/>
      <c r="AD265" s="163"/>
      <c r="AE265" s="163"/>
      <c r="AF265" s="163"/>
      <c r="AG265" s="163"/>
      <c r="AH265" s="163"/>
      <c r="AI265" s="163"/>
      <c r="AJ265" s="163"/>
      <c r="AK265" s="163"/>
      <c r="AL265" s="163"/>
      <c r="AM265" s="163"/>
      <c r="AN265" s="163"/>
      <c r="AO265" s="163"/>
      <c r="AP265" s="163"/>
      <c r="AQ265" s="163"/>
      <c r="AR265" s="163"/>
      <c r="AS265" s="163"/>
      <c r="AT265" s="163"/>
      <c r="AU265" s="163"/>
      <c r="AV265" s="163"/>
      <c r="AW265" s="163"/>
      <c r="AX265" s="163"/>
      <c r="AY265" s="163"/>
      <c r="AZ265" s="163"/>
      <c r="BA265" s="163"/>
      <c r="BB265" s="163"/>
      <c r="BC265" s="163"/>
      <c r="BD265" s="163"/>
      <c r="BE265" s="163"/>
      <c r="BF265" s="163"/>
      <c r="BG265" s="163"/>
      <c r="BH265" s="163"/>
      <c r="BI265" s="163"/>
      <c r="BJ265" s="163"/>
      <c r="BK265" s="163"/>
      <c r="BL265" s="163"/>
      <c r="BM265" s="163"/>
      <c r="BN265" s="163"/>
      <c r="BO265" s="163"/>
      <c r="BP265" s="163"/>
      <c r="BQ265" s="163"/>
      <c r="BR265" s="163"/>
      <c r="BS265" s="163"/>
      <c r="BT265" s="163"/>
      <c r="BU265" s="163"/>
      <c r="BV265" s="163"/>
      <c r="BW265" s="163"/>
      <c r="BX265" s="163"/>
      <c r="BY265" s="163"/>
      <c r="BZ265" s="163"/>
      <c r="CA265" s="163"/>
      <c r="CB265" s="163"/>
      <c r="CC265" s="163"/>
      <c r="CD265" s="163"/>
      <c r="CE265" s="163"/>
      <c r="CF265" s="163"/>
      <c r="CG265" s="163"/>
      <c r="CH265" s="163"/>
      <c r="CI265" s="163"/>
      <c r="CJ265" s="163"/>
      <c r="CK265" s="163"/>
      <c r="CL265" s="163"/>
      <c r="CM265" s="163"/>
      <c r="CN265" s="163"/>
      <c r="CO265" s="163"/>
      <c r="CP265" s="163"/>
      <c r="CQ265" s="163"/>
      <c r="CR265" s="163"/>
      <c r="CS265" s="163"/>
      <c r="CT265" s="163"/>
      <c r="CU265" s="163"/>
      <c r="CV265" s="163"/>
      <c r="CW265" s="163"/>
      <c r="CX265" s="163"/>
      <c r="CY265" s="163"/>
      <c r="CZ265" s="163"/>
      <c r="DA265" s="163"/>
      <c r="DB265" s="163"/>
      <c r="DC265" s="163"/>
      <c r="DD265" s="163"/>
      <c r="DE265" s="163"/>
      <c r="DF265" s="163"/>
      <c r="DG265" s="163"/>
      <c r="DH265" s="163"/>
      <c r="DI265" s="163"/>
      <c r="DJ265" s="163"/>
      <c r="DK265" s="163"/>
      <c r="DL265" s="163"/>
      <c r="DM265" s="163"/>
      <c r="DN265" s="163"/>
      <c r="DO265" s="163"/>
      <c r="DP265" s="163"/>
      <c r="DQ265" s="163"/>
      <c r="DR265" s="163"/>
      <c r="DS265" s="163"/>
      <c r="DT265" s="163"/>
      <c r="DU265" s="163"/>
      <c r="DV265" s="163"/>
      <c r="DW265" s="163"/>
      <c r="DX265" s="163"/>
      <c r="DY265" s="163"/>
      <c r="DZ265" s="163"/>
      <c r="EA265" s="163"/>
      <c r="EB265" s="163"/>
      <c r="EC265" s="163"/>
      <c r="ED265" s="163"/>
      <c r="EE265" s="163"/>
      <c r="EF265" s="163"/>
      <c r="EG265" s="163"/>
      <c r="EH265" s="163"/>
      <c r="EI265" s="163"/>
      <c r="EJ265" s="163"/>
      <c r="EK265" s="163"/>
    </row>
    <row r="266" spans="1:141" s="155" customFormat="1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  <c r="AC266" s="163"/>
      <c r="AD266" s="163"/>
      <c r="AE266" s="163"/>
      <c r="AF266" s="163"/>
      <c r="AG266" s="163"/>
      <c r="AH266" s="163"/>
      <c r="AI266" s="163"/>
      <c r="AJ266" s="163"/>
      <c r="AK266" s="163"/>
      <c r="AL266" s="163"/>
      <c r="AM266" s="163"/>
      <c r="AN266" s="163"/>
      <c r="AO266" s="163"/>
      <c r="AP266" s="163"/>
      <c r="AQ266" s="163"/>
      <c r="AR266" s="163"/>
      <c r="AS266" s="163"/>
      <c r="AT266" s="163"/>
      <c r="AU266" s="163"/>
      <c r="AV266" s="163"/>
      <c r="AW266" s="163"/>
      <c r="AX266" s="163"/>
      <c r="AY266" s="163"/>
      <c r="AZ266" s="163"/>
      <c r="BA266" s="163"/>
      <c r="BB266" s="163"/>
      <c r="BC266" s="163"/>
      <c r="BD266" s="163"/>
      <c r="BE266" s="163"/>
      <c r="BF266" s="163"/>
      <c r="BG266" s="163"/>
      <c r="BH266" s="163"/>
      <c r="BI266" s="163"/>
      <c r="BJ266" s="163"/>
      <c r="BK266" s="163"/>
      <c r="BL266" s="163"/>
      <c r="BM266" s="163"/>
      <c r="BN266" s="163"/>
      <c r="BO266" s="163"/>
      <c r="BP266" s="163"/>
      <c r="BQ266" s="163"/>
      <c r="BR266" s="163"/>
      <c r="BS266" s="163"/>
      <c r="BT266" s="163"/>
      <c r="BU266" s="163"/>
      <c r="BV266" s="163"/>
      <c r="BW266" s="163"/>
      <c r="BX266" s="163"/>
      <c r="BY266" s="163"/>
      <c r="BZ266" s="163"/>
      <c r="CA266" s="163"/>
      <c r="CB266" s="163"/>
      <c r="CC266" s="163"/>
      <c r="CD266" s="163"/>
      <c r="CE266" s="163"/>
      <c r="CF266" s="163"/>
      <c r="CG266" s="163"/>
      <c r="CH266" s="163"/>
      <c r="CI266" s="163"/>
      <c r="CJ266" s="163"/>
      <c r="CK266" s="163"/>
      <c r="CL266" s="163"/>
      <c r="CM266" s="163"/>
      <c r="CN266" s="163"/>
      <c r="CO266" s="163"/>
      <c r="CP266" s="163"/>
      <c r="CQ266" s="163"/>
      <c r="CR266" s="163"/>
      <c r="CS266" s="163"/>
      <c r="CT266" s="163"/>
      <c r="CU266" s="163"/>
      <c r="CV266" s="163"/>
      <c r="CW266" s="163"/>
      <c r="CX266" s="163"/>
      <c r="CY266" s="163"/>
      <c r="CZ266" s="163"/>
      <c r="DA266" s="163"/>
      <c r="DB266" s="163"/>
      <c r="DC266" s="163"/>
      <c r="DD266" s="163"/>
      <c r="DE266" s="163"/>
      <c r="DF266" s="163"/>
      <c r="DG266" s="163"/>
      <c r="DH266" s="163"/>
      <c r="DI266" s="163"/>
      <c r="DJ266" s="163"/>
      <c r="DK266" s="163"/>
      <c r="DL266" s="163"/>
      <c r="DM266" s="163"/>
      <c r="DN266" s="163"/>
      <c r="DO266" s="163"/>
      <c r="DP266" s="163"/>
      <c r="DQ266" s="163"/>
      <c r="DR266" s="163"/>
      <c r="DS266" s="163"/>
      <c r="DT266" s="163"/>
      <c r="DU266" s="163"/>
      <c r="DV266" s="163"/>
      <c r="DW266" s="163"/>
      <c r="DX266" s="163"/>
      <c r="DY266" s="163"/>
      <c r="DZ266" s="163"/>
      <c r="EA266" s="163"/>
      <c r="EB266" s="163"/>
      <c r="EC266" s="163"/>
      <c r="ED266" s="163"/>
      <c r="EE266" s="163"/>
      <c r="EF266" s="163"/>
      <c r="EG266" s="163"/>
      <c r="EH266" s="163"/>
      <c r="EI266" s="163"/>
      <c r="EJ266" s="163"/>
      <c r="EK266" s="163"/>
    </row>
    <row r="267" spans="1:141" s="155" customFormat="1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  <c r="AC267" s="163"/>
      <c r="AD267" s="163"/>
      <c r="AE267" s="163"/>
      <c r="AF267" s="163"/>
      <c r="AG267" s="163"/>
      <c r="AH267" s="163"/>
      <c r="AI267" s="163"/>
      <c r="AJ267" s="163"/>
      <c r="AK267" s="163"/>
      <c r="AL267" s="163"/>
      <c r="AM267" s="163"/>
      <c r="AN267" s="163"/>
      <c r="AO267" s="163"/>
      <c r="AP267" s="163"/>
      <c r="AQ267" s="163"/>
      <c r="AR267" s="163"/>
      <c r="AS267" s="163"/>
      <c r="AT267" s="163"/>
      <c r="AU267" s="163"/>
      <c r="AV267" s="163"/>
      <c r="AW267" s="163"/>
      <c r="AX267" s="163"/>
      <c r="AY267" s="163"/>
      <c r="AZ267" s="163"/>
      <c r="BA267" s="163"/>
      <c r="BB267" s="163"/>
      <c r="BC267" s="163"/>
      <c r="BD267" s="163"/>
      <c r="BE267" s="163"/>
      <c r="BF267" s="163"/>
      <c r="BG267" s="163"/>
      <c r="BH267" s="163"/>
      <c r="BI267" s="163"/>
      <c r="BJ267" s="163"/>
      <c r="BK267" s="163"/>
      <c r="BL267" s="163"/>
      <c r="BM267" s="163"/>
      <c r="BN267" s="163"/>
      <c r="BO267" s="163"/>
      <c r="BP267" s="163"/>
      <c r="BQ267" s="163"/>
      <c r="BR267" s="163"/>
      <c r="BS267" s="163"/>
      <c r="BT267" s="163"/>
      <c r="BU267" s="163"/>
      <c r="BV267" s="163"/>
      <c r="BW267" s="163"/>
      <c r="BX267" s="163"/>
      <c r="BY267" s="163"/>
      <c r="BZ267" s="163"/>
      <c r="CA267" s="163"/>
      <c r="CB267" s="163"/>
      <c r="CC267" s="163"/>
      <c r="CD267" s="163"/>
      <c r="CE267" s="163"/>
      <c r="CF267" s="163"/>
      <c r="CG267" s="163"/>
      <c r="CH267" s="163"/>
      <c r="CI267" s="163"/>
      <c r="CJ267" s="163"/>
      <c r="CK267" s="163"/>
      <c r="CL267" s="163"/>
      <c r="CM267" s="163"/>
      <c r="CN267" s="163"/>
      <c r="CO267" s="163"/>
      <c r="CP267" s="163"/>
      <c r="CQ267" s="163"/>
      <c r="CR267" s="163"/>
      <c r="CS267" s="163"/>
      <c r="CT267" s="163"/>
      <c r="CU267" s="163"/>
      <c r="CV267" s="163"/>
      <c r="CW267" s="163"/>
      <c r="CX267" s="163"/>
      <c r="CY267" s="163"/>
      <c r="CZ267" s="163"/>
      <c r="DA267" s="163"/>
      <c r="DB267" s="163"/>
      <c r="DC267" s="163"/>
      <c r="DD267" s="163"/>
      <c r="DE267" s="163"/>
      <c r="DF267" s="163"/>
      <c r="DG267" s="163"/>
      <c r="DH267" s="163"/>
      <c r="DI267" s="163"/>
      <c r="DJ267" s="163"/>
      <c r="DK267" s="163"/>
      <c r="DL267" s="163"/>
      <c r="DM267" s="163"/>
      <c r="DN267" s="163"/>
      <c r="DO267" s="163"/>
      <c r="DP267" s="163"/>
      <c r="DQ267" s="163"/>
      <c r="DR267" s="163"/>
      <c r="DS267" s="163"/>
      <c r="DT267" s="163"/>
      <c r="DU267" s="163"/>
      <c r="DV267" s="163"/>
      <c r="DW267" s="163"/>
      <c r="DX267" s="163"/>
      <c r="DY267" s="163"/>
      <c r="DZ267" s="163"/>
      <c r="EA267" s="163"/>
      <c r="EB267" s="163"/>
      <c r="EC267" s="163"/>
      <c r="ED267" s="163"/>
      <c r="EE267" s="163"/>
      <c r="EF267" s="163"/>
      <c r="EG267" s="163"/>
      <c r="EH267" s="163"/>
      <c r="EI267" s="163"/>
      <c r="EJ267" s="163"/>
      <c r="EK267" s="163"/>
    </row>
    <row r="268" spans="1:141" s="155" customFormat="1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  <c r="AC268" s="163"/>
      <c r="AD268" s="163"/>
      <c r="AE268" s="163"/>
      <c r="AF268" s="163"/>
      <c r="AG268" s="163"/>
      <c r="AH268" s="163"/>
      <c r="AI268" s="163"/>
      <c r="AJ268" s="163"/>
      <c r="AK268" s="163"/>
      <c r="AL268" s="163"/>
      <c r="AM268" s="163"/>
      <c r="AN268" s="163"/>
      <c r="AO268" s="163"/>
      <c r="AP268" s="163"/>
      <c r="AQ268" s="163"/>
      <c r="AR268" s="163"/>
      <c r="AS268" s="163"/>
      <c r="AT268" s="163"/>
      <c r="AU268" s="163"/>
      <c r="AV268" s="163"/>
      <c r="AW268" s="163"/>
      <c r="AX268" s="163"/>
      <c r="AY268" s="163"/>
      <c r="AZ268" s="163"/>
      <c r="BA268" s="163"/>
      <c r="BB268" s="163"/>
      <c r="BC268" s="163"/>
      <c r="BD268" s="163"/>
      <c r="BE268" s="163"/>
      <c r="BF268" s="163"/>
      <c r="BG268" s="163"/>
      <c r="BH268" s="163"/>
      <c r="BI268" s="163"/>
      <c r="BJ268" s="163"/>
      <c r="BK268" s="163"/>
      <c r="BL268" s="163"/>
      <c r="BM268" s="163"/>
      <c r="BN268" s="163"/>
      <c r="BO268" s="163"/>
      <c r="BP268" s="163"/>
      <c r="BQ268" s="163"/>
      <c r="BR268" s="163"/>
      <c r="BS268" s="163"/>
      <c r="BT268" s="163"/>
      <c r="BU268" s="163"/>
      <c r="BV268" s="163"/>
      <c r="BW268" s="163"/>
      <c r="BX268" s="163"/>
      <c r="BY268" s="163"/>
      <c r="BZ268" s="163"/>
      <c r="CA268" s="163"/>
      <c r="CB268" s="163"/>
      <c r="CC268" s="163"/>
      <c r="CD268" s="163"/>
      <c r="CE268" s="163"/>
      <c r="CF268" s="163"/>
      <c r="CG268" s="163"/>
      <c r="CH268" s="163"/>
      <c r="CI268" s="163"/>
      <c r="CJ268" s="163"/>
      <c r="CK268" s="163"/>
      <c r="CL268" s="163"/>
      <c r="CM268" s="163"/>
      <c r="CN268" s="163"/>
      <c r="CO268" s="163"/>
      <c r="CP268" s="163"/>
      <c r="CQ268" s="163"/>
      <c r="CR268" s="163"/>
      <c r="CS268" s="163"/>
      <c r="CT268" s="163"/>
      <c r="CU268" s="163"/>
      <c r="CV268" s="163"/>
      <c r="CW268" s="163"/>
      <c r="CX268" s="163"/>
      <c r="CY268" s="163"/>
      <c r="CZ268" s="163"/>
      <c r="DA268" s="163"/>
      <c r="DB268" s="163"/>
      <c r="DC268" s="163"/>
      <c r="DD268" s="163"/>
      <c r="DE268" s="163"/>
      <c r="DF268" s="163"/>
      <c r="DG268" s="163"/>
      <c r="DH268" s="163"/>
      <c r="DI268" s="163"/>
      <c r="DJ268" s="163"/>
      <c r="DK268" s="163"/>
      <c r="DL268" s="163"/>
      <c r="DM268" s="163"/>
      <c r="DN268" s="163"/>
      <c r="DO268" s="163"/>
      <c r="DP268" s="163"/>
      <c r="DQ268" s="163"/>
      <c r="DR268" s="163"/>
      <c r="DS268" s="163"/>
      <c r="DT268" s="163"/>
      <c r="DU268" s="163"/>
      <c r="DV268" s="163"/>
      <c r="DW268" s="163"/>
      <c r="DX268" s="163"/>
      <c r="DY268" s="163"/>
      <c r="DZ268" s="163"/>
      <c r="EA268" s="163"/>
      <c r="EB268" s="163"/>
      <c r="EC268" s="163"/>
      <c r="ED268" s="163"/>
      <c r="EE268" s="163"/>
      <c r="EF268" s="163"/>
      <c r="EG268" s="163"/>
      <c r="EH268" s="163"/>
      <c r="EI268" s="163"/>
      <c r="EJ268" s="163"/>
      <c r="EK268" s="163"/>
    </row>
    <row r="269" spans="1:141" s="155" customFormat="1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  <c r="AC269" s="163"/>
      <c r="AD269" s="163"/>
      <c r="AE269" s="163"/>
      <c r="AF269" s="163"/>
      <c r="AG269" s="163"/>
      <c r="AH269" s="163"/>
      <c r="AI269" s="163"/>
      <c r="AJ269" s="163"/>
      <c r="AK269" s="163"/>
      <c r="AL269" s="163"/>
      <c r="AM269" s="163"/>
      <c r="AN269" s="163"/>
      <c r="AO269" s="163"/>
      <c r="AP269" s="163"/>
      <c r="AQ269" s="163"/>
      <c r="AR269" s="163"/>
      <c r="AS269" s="163"/>
      <c r="AT269" s="163"/>
      <c r="AU269" s="163"/>
      <c r="AV269" s="163"/>
      <c r="AW269" s="163"/>
      <c r="AX269" s="163"/>
      <c r="AY269" s="163"/>
      <c r="AZ269" s="163"/>
      <c r="BA269" s="163"/>
      <c r="BB269" s="163"/>
      <c r="BC269" s="163"/>
      <c r="BD269" s="163"/>
      <c r="BE269" s="163"/>
      <c r="BF269" s="163"/>
      <c r="BG269" s="163"/>
      <c r="BH269" s="163"/>
      <c r="BI269" s="163"/>
      <c r="BJ269" s="163"/>
      <c r="BK269" s="163"/>
      <c r="BL269" s="163"/>
      <c r="BM269" s="163"/>
      <c r="BN269" s="163"/>
      <c r="BO269" s="163"/>
      <c r="BP269" s="163"/>
      <c r="BQ269" s="163"/>
      <c r="BR269" s="163"/>
      <c r="BS269" s="163"/>
      <c r="BT269" s="163"/>
      <c r="BU269" s="163"/>
      <c r="BV269" s="163"/>
      <c r="BW269" s="163"/>
      <c r="BX269" s="163"/>
      <c r="BY269" s="163"/>
      <c r="BZ269" s="163"/>
      <c r="CA269" s="163"/>
      <c r="CB269" s="163"/>
      <c r="CC269" s="163"/>
      <c r="CD269" s="163"/>
      <c r="CE269" s="163"/>
      <c r="CF269" s="163"/>
      <c r="CG269" s="163"/>
      <c r="CH269" s="163"/>
      <c r="CI269" s="163"/>
      <c r="CJ269" s="163"/>
      <c r="CK269" s="163"/>
      <c r="CL269" s="163"/>
      <c r="CM269" s="163"/>
      <c r="CN269" s="163"/>
      <c r="CO269" s="163"/>
      <c r="CP269" s="163"/>
      <c r="CQ269" s="163"/>
      <c r="CR269" s="163"/>
      <c r="CS269" s="163"/>
      <c r="CT269" s="163"/>
      <c r="CU269" s="163"/>
      <c r="CV269" s="163"/>
      <c r="CW269" s="163"/>
      <c r="CX269" s="163"/>
      <c r="CY269" s="163"/>
      <c r="CZ269" s="163"/>
      <c r="DA269" s="163"/>
      <c r="DB269" s="163"/>
      <c r="DC269" s="163"/>
      <c r="DD269" s="163"/>
      <c r="DE269" s="163"/>
      <c r="DF269" s="163"/>
      <c r="DG269" s="163"/>
      <c r="DH269" s="163"/>
      <c r="DI269" s="163"/>
      <c r="DJ269" s="163"/>
      <c r="DK269" s="163"/>
      <c r="DL269" s="163"/>
      <c r="DM269" s="163"/>
      <c r="DN269" s="163"/>
      <c r="DO269" s="163"/>
      <c r="DP269" s="163"/>
      <c r="DQ269" s="163"/>
      <c r="DR269" s="163"/>
      <c r="DS269" s="163"/>
      <c r="DT269" s="163"/>
      <c r="DU269" s="163"/>
      <c r="DV269" s="163"/>
      <c r="DW269" s="163"/>
      <c r="DX269" s="163"/>
      <c r="DY269" s="163"/>
      <c r="DZ269" s="163"/>
      <c r="EA269" s="163"/>
      <c r="EB269" s="163"/>
      <c r="EC269" s="163"/>
      <c r="ED269" s="163"/>
      <c r="EE269" s="163"/>
      <c r="EF269" s="163"/>
      <c r="EG269" s="163"/>
      <c r="EH269" s="163"/>
      <c r="EI269" s="163"/>
      <c r="EJ269" s="163"/>
      <c r="EK269" s="163"/>
    </row>
    <row r="270" spans="1:141" s="155" customFormat="1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  <c r="AC270" s="163"/>
      <c r="AD270" s="163"/>
      <c r="AE270" s="163"/>
      <c r="AF270" s="163"/>
      <c r="AG270" s="163"/>
      <c r="AH270" s="163"/>
      <c r="AI270" s="163"/>
      <c r="AJ270" s="163"/>
      <c r="AK270" s="163"/>
      <c r="AL270" s="163"/>
      <c r="AM270" s="163"/>
      <c r="AN270" s="163"/>
      <c r="AO270" s="163"/>
      <c r="AP270" s="163"/>
      <c r="AQ270" s="163"/>
      <c r="AR270" s="163"/>
      <c r="AS270" s="163"/>
      <c r="AT270" s="163"/>
      <c r="AU270" s="163"/>
      <c r="AV270" s="163"/>
      <c r="AW270" s="163"/>
      <c r="AX270" s="163"/>
      <c r="AY270" s="163"/>
      <c r="AZ270" s="163"/>
      <c r="BA270" s="163"/>
      <c r="BB270" s="163"/>
      <c r="BC270" s="163"/>
      <c r="BD270" s="163"/>
      <c r="BE270" s="163"/>
      <c r="BF270" s="163"/>
      <c r="BG270" s="163"/>
      <c r="BH270" s="163"/>
      <c r="BI270" s="163"/>
      <c r="BJ270" s="163"/>
      <c r="BK270" s="163"/>
      <c r="BL270" s="163"/>
      <c r="BM270" s="163"/>
      <c r="BN270" s="163"/>
      <c r="BO270" s="163"/>
      <c r="BP270" s="163"/>
      <c r="BQ270" s="163"/>
      <c r="BR270" s="163"/>
      <c r="BS270" s="163"/>
      <c r="BT270" s="163"/>
      <c r="BU270" s="163"/>
      <c r="BV270" s="163"/>
      <c r="BW270" s="163"/>
      <c r="BX270" s="163"/>
      <c r="BY270" s="163"/>
      <c r="BZ270" s="163"/>
      <c r="CA270" s="163"/>
      <c r="CB270" s="163"/>
      <c r="CC270" s="163"/>
      <c r="CD270" s="163"/>
      <c r="CE270" s="163"/>
      <c r="CF270" s="163"/>
      <c r="CG270" s="163"/>
      <c r="CH270" s="163"/>
      <c r="CI270" s="163"/>
      <c r="CJ270" s="163"/>
      <c r="CK270" s="163"/>
      <c r="CL270" s="163"/>
      <c r="CM270" s="163"/>
      <c r="CN270" s="163"/>
      <c r="CO270" s="163"/>
      <c r="CP270" s="163"/>
      <c r="CQ270" s="163"/>
      <c r="CR270" s="163"/>
      <c r="CS270" s="163"/>
      <c r="CT270" s="163"/>
      <c r="CU270" s="163"/>
      <c r="CV270" s="163"/>
      <c r="CW270" s="163"/>
      <c r="CX270" s="163"/>
      <c r="CY270" s="163"/>
      <c r="CZ270" s="163"/>
      <c r="DA270" s="163"/>
      <c r="DB270" s="163"/>
      <c r="DC270" s="163"/>
      <c r="DD270" s="163"/>
      <c r="DE270" s="163"/>
      <c r="DF270" s="163"/>
      <c r="DG270" s="163"/>
      <c r="DH270" s="163"/>
      <c r="DI270" s="163"/>
      <c r="DJ270" s="163"/>
      <c r="DK270" s="163"/>
      <c r="DL270" s="163"/>
      <c r="DM270" s="163"/>
      <c r="DN270" s="163"/>
      <c r="DO270" s="163"/>
      <c r="DP270" s="163"/>
      <c r="DQ270" s="163"/>
      <c r="DR270" s="163"/>
      <c r="DS270" s="163"/>
      <c r="DT270" s="163"/>
      <c r="DU270" s="163"/>
      <c r="DV270" s="163"/>
      <c r="DW270" s="163"/>
      <c r="DX270" s="163"/>
      <c r="DY270" s="163"/>
      <c r="DZ270" s="163"/>
      <c r="EA270" s="163"/>
      <c r="EB270" s="163"/>
      <c r="EC270" s="163"/>
      <c r="ED270" s="163"/>
      <c r="EE270" s="163"/>
      <c r="EF270" s="163"/>
      <c r="EG270" s="163"/>
      <c r="EH270" s="163"/>
      <c r="EI270" s="163"/>
      <c r="EJ270" s="163"/>
      <c r="EK270" s="163"/>
    </row>
    <row r="271" spans="1:141" s="155" customFormat="1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  <c r="AC271" s="163"/>
      <c r="AD271" s="163"/>
      <c r="AE271" s="163"/>
      <c r="AF271" s="163"/>
      <c r="AG271" s="163"/>
      <c r="AH271" s="163"/>
      <c r="AI271" s="163"/>
      <c r="AJ271" s="163"/>
      <c r="AK271" s="163"/>
      <c r="AL271" s="163"/>
      <c r="AM271" s="163"/>
      <c r="AN271" s="163"/>
      <c r="AO271" s="163"/>
      <c r="AP271" s="163"/>
      <c r="AQ271" s="163"/>
      <c r="AR271" s="163"/>
      <c r="AS271" s="163"/>
      <c r="AT271" s="163"/>
      <c r="AU271" s="163"/>
      <c r="AV271" s="163"/>
      <c r="AW271" s="163"/>
      <c r="AX271" s="163"/>
      <c r="AY271" s="163"/>
      <c r="AZ271" s="163"/>
      <c r="BA271" s="163"/>
      <c r="BB271" s="163"/>
      <c r="BC271" s="163"/>
      <c r="BD271" s="163"/>
      <c r="BE271" s="163"/>
      <c r="BF271" s="163"/>
      <c r="BG271" s="163"/>
      <c r="BH271" s="163"/>
      <c r="BI271" s="163"/>
      <c r="BJ271" s="163"/>
      <c r="BK271" s="163"/>
      <c r="BL271" s="163"/>
      <c r="BM271" s="163"/>
      <c r="BN271" s="163"/>
      <c r="BO271" s="163"/>
      <c r="BP271" s="163"/>
      <c r="BQ271" s="163"/>
      <c r="BR271" s="163"/>
      <c r="BS271" s="163"/>
      <c r="BT271" s="163"/>
      <c r="BU271" s="163"/>
      <c r="BV271" s="163"/>
      <c r="BW271" s="163"/>
      <c r="BX271" s="163"/>
      <c r="BY271" s="163"/>
      <c r="BZ271" s="163"/>
      <c r="CA271" s="163"/>
      <c r="CB271" s="163"/>
      <c r="CC271" s="163"/>
      <c r="CD271" s="163"/>
      <c r="CE271" s="163"/>
      <c r="CF271" s="163"/>
      <c r="CG271" s="163"/>
      <c r="CH271" s="163"/>
      <c r="CI271" s="163"/>
      <c r="CJ271" s="163"/>
      <c r="CK271" s="163"/>
      <c r="CL271" s="163"/>
      <c r="CM271" s="163"/>
      <c r="CN271" s="163"/>
      <c r="CO271" s="163"/>
      <c r="CP271" s="163"/>
      <c r="CQ271" s="163"/>
      <c r="CR271" s="163"/>
      <c r="CS271" s="163"/>
      <c r="CT271" s="163"/>
      <c r="CU271" s="163"/>
      <c r="CV271" s="163"/>
      <c r="CW271" s="163"/>
      <c r="CX271" s="163"/>
      <c r="CY271" s="163"/>
      <c r="CZ271" s="163"/>
      <c r="DA271" s="163"/>
      <c r="DB271" s="163"/>
      <c r="DC271" s="163"/>
      <c r="DD271" s="163"/>
      <c r="DE271" s="163"/>
      <c r="DF271" s="163"/>
      <c r="DG271" s="163"/>
      <c r="DH271" s="163"/>
      <c r="DI271" s="163"/>
      <c r="DJ271" s="163"/>
      <c r="DK271" s="163"/>
      <c r="DL271" s="163"/>
      <c r="DM271" s="163"/>
      <c r="DN271" s="163"/>
      <c r="DO271" s="163"/>
      <c r="DP271" s="163"/>
      <c r="DQ271" s="163"/>
      <c r="DR271" s="163"/>
      <c r="DS271" s="163"/>
      <c r="DT271" s="163"/>
      <c r="DU271" s="163"/>
      <c r="DV271" s="163"/>
      <c r="DW271" s="163"/>
      <c r="DX271" s="163"/>
      <c r="DY271" s="163"/>
      <c r="DZ271" s="163"/>
      <c r="EA271" s="163"/>
      <c r="EB271" s="163"/>
      <c r="EC271" s="163"/>
      <c r="ED271" s="163"/>
      <c r="EE271" s="163"/>
      <c r="EF271" s="163"/>
      <c r="EG271" s="163"/>
      <c r="EH271" s="163"/>
      <c r="EI271" s="163"/>
      <c r="EJ271" s="163"/>
      <c r="EK271" s="163"/>
    </row>
    <row r="272" spans="1:141" s="155" customFormat="1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  <c r="AC272" s="163"/>
      <c r="AD272" s="163"/>
      <c r="AE272" s="163"/>
      <c r="AF272" s="163"/>
      <c r="AG272" s="163"/>
      <c r="AH272" s="163"/>
      <c r="AI272" s="163"/>
      <c r="AJ272" s="163"/>
      <c r="AK272" s="163"/>
      <c r="AL272" s="163"/>
      <c r="AM272" s="163"/>
      <c r="AN272" s="163"/>
      <c r="AO272" s="163"/>
      <c r="AP272" s="163"/>
      <c r="AQ272" s="163"/>
      <c r="AR272" s="163"/>
      <c r="AS272" s="163"/>
      <c r="AT272" s="163"/>
      <c r="AU272" s="163"/>
      <c r="AV272" s="163"/>
      <c r="AW272" s="163"/>
      <c r="AX272" s="163"/>
      <c r="AY272" s="163"/>
      <c r="AZ272" s="163"/>
      <c r="BA272" s="163"/>
      <c r="BB272" s="163"/>
      <c r="BC272" s="163"/>
      <c r="BD272" s="163"/>
      <c r="BE272" s="163"/>
      <c r="BF272" s="163"/>
      <c r="BG272" s="163"/>
      <c r="BH272" s="163"/>
      <c r="BI272" s="163"/>
      <c r="BJ272" s="163"/>
      <c r="BK272" s="163"/>
      <c r="BL272" s="163"/>
      <c r="BM272" s="163"/>
      <c r="BN272" s="163"/>
      <c r="BO272" s="163"/>
      <c r="BP272" s="163"/>
      <c r="BQ272" s="163"/>
      <c r="BR272" s="163"/>
      <c r="BS272" s="163"/>
      <c r="BT272" s="163"/>
      <c r="BU272" s="163"/>
      <c r="BV272" s="163"/>
      <c r="BW272" s="163"/>
      <c r="BX272" s="163"/>
      <c r="BY272" s="163"/>
      <c r="BZ272" s="163"/>
      <c r="CA272" s="163"/>
      <c r="CB272" s="163"/>
      <c r="CC272" s="163"/>
      <c r="CD272" s="163"/>
      <c r="CE272" s="163"/>
      <c r="CF272" s="163"/>
      <c r="CG272" s="163"/>
      <c r="CH272" s="163"/>
      <c r="CI272" s="163"/>
      <c r="CJ272" s="163"/>
      <c r="CK272" s="163"/>
      <c r="CL272" s="163"/>
      <c r="CM272" s="163"/>
      <c r="CN272" s="163"/>
      <c r="CO272" s="163"/>
      <c r="CP272" s="163"/>
      <c r="CQ272" s="163"/>
      <c r="CR272" s="163"/>
      <c r="CS272" s="163"/>
      <c r="CT272" s="163"/>
      <c r="CU272" s="163"/>
      <c r="CV272" s="163"/>
      <c r="CW272" s="163"/>
      <c r="CX272" s="163"/>
      <c r="CY272" s="163"/>
      <c r="CZ272" s="163"/>
      <c r="DA272" s="163"/>
      <c r="DB272" s="163"/>
      <c r="DC272" s="163"/>
      <c r="DD272" s="163"/>
      <c r="DE272" s="163"/>
      <c r="DF272" s="163"/>
      <c r="DG272" s="163"/>
      <c r="DH272" s="163"/>
      <c r="DI272" s="163"/>
      <c r="DJ272" s="163"/>
      <c r="DK272" s="163"/>
      <c r="DL272" s="163"/>
      <c r="DM272" s="163"/>
      <c r="DN272" s="163"/>
      <c r="DO272" s="163"/>
      <c r="DP272" s="163"/>
      <c r="DQ272" s="163"/>
      <c r="DR272" s="163"/>
      <c r="DS272" s="163"/>
      <c r="DT272" s="163"/>
      <c r="DU272" s="163"/>
      <c r="DV272" s="163"/>
      <c r="DW272" s="163"/>
      <c r="DX272" s="163"/>
      <c r="DY272" s="163"/>
      <c r="DZ272" s="163"/>
      <c r="EA272" s="163"/>
      <c r="EB272" s="163"/>
      <c r="EC272" s="163"/>
      <c r="ED272" s="163"/>
      <c r="EE272" s="163"/>
      <c r="EF272" s="163"/>
      <c r="EG272" s="163"/>
      <c r="EH272" s="163"/>
      <c r="EI272" s="163"/>
      <c r="EJ272" s="163"/>
      <c r="EK272" s="163"/>
    </row>
    <row r="273" spans="1:141" s="155" customFormat="1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  <c r="AC273" s="163"/>
      <c r="AD273" s="163"/>
      <c r="AE273" s="163"/>
      <c r="AF273" s="163"/>
      <c r="AG273" s="163"/>
      <c r="AH273" s="163"/>
      <c r="AI273" s="163"/>
      <c r="AJ273" s="163"/>
      <c r="AK273" s="163"/>
      <c r="AL273" s="163"/>
      <c r="AM273" s="163"/>
      <c r="AN273" s="163"/>
      <c r="AO273" s="163"/>
      <c r="AP273" s="163"/>
      <c r="AQ273" s="163"/>
      <c r="AR273" s="163"/>
      <c r="AS273" s="163"/>
      <c r="AT273" s="163"/>
      <c r="AU273" s="163"/>
      <c r="AV273" s="163"/>
      <c r="AW273" s="163"/>
      <c r="AX273" s="163"/>
      <c r="AY273" s="163"/>
      <c r="AZ273" s="163"/>
      <c r="BA273" s="163"/>
      <c r="BB273" s="163"/>
      <c r="BC273" s="163"/>
      <c r="BD273" s="163"/>
      <c r="BE273" s="163"/>
      <c r="BF273" s="163"/>
      <c r="BG273" s="163"/>
      <c r="BH273" s="163"/>
      <c r="BI273" s="163"/>
      <c r="BJ273" s="163"/>
      <c r="BK273" s="163"/>
      <c r="BL273" s="163"/>
      <c r="BM273" s="163"/>
      <c r="BN273" s="163"/>
      <c r="BO273" s="163"/>
      <c r="BP273" s="163"/>
      <c r="BQ273" s="163"/>
      <c r="BR273" s="163"/>
      <c r="BS273" s="163"/>
      <c r="BT273" s="163"/>
      <c r="BU273" s="163"/>
      <c r="BV273" s="163"/>
      <c r="BW273" s="163"/>
      <c r="BX273" s="163"/>
      <c r="BY273" s="163"/>
      <c r="BZ273" s="163"/>
      <c r="CA273" s="163"/>
      <c r="CB273" s="163"/>
      <c r="CC273" s="163"/>
      <c r="CD273" s="163"/>
      <c r="CE273" s="163"/>
      <c r="CF273" s="163"/>
      <c r="CG273" s="163"/>
      <c r="CH273" s="163"/>
      <c r="CI273" s="163"/>
      <c r="CJ273" s="163"/>
      <c r="CK273" s="163"/>
      <c r="CL273" s="163"/>
      <c r="CM273" s="163"/>
      <c r="CN273" s="163"/>
      <c r="CO273" s="163"/>
      <c r="CP273" s="163"/>
      <c r="CQ273" s="163"/>
      <c r="CR273" s="163"/>
      <c r="CS273" s="163"/>
      <c r="CT273" s="163"/>
      <c r="CU273" s="163"/>
      <c r="CV273" s="163"/>
      <c r="CW273" s="163"/>
      <c r="CX273" s="163"/>
      <c r="CY273" s="163"/>
      <c r="CZ273" s="163"/>
      <c r="DA273" s="163"/>
      <c r="DB273" s="163"/>
      <c r="DC273" s="163"/>
      <c r="DD273" s="163"/>
      <c r="DE273" s="163"/>
      <c r="DF273" s="163"/>
      <c r="DG273" s="163"/>
      <c r="DH273" s="163"/>
      <c r="DI273" s="163"/>
      <c r="DJ273" s="163"/>
      <c r="DK273" s="163"/>
      <c r="DL273" s="163"/>
      <c r="DM273" s="163"/>
      <c r="DN273" s="163"/>
      <c r="DO273" s="163"/>
      <c r="DP273" s="163"/>
      <c r="DQ273" s="163"/>
      <c r="DR273" s="163"/>
      <c r="DS273" s="163"/>
      <c r="DT273" s="163"/>
      <c r="DU273" s="163"/>
      <c r="DV273" s="163"/>
      <c r="DW273" s="163"/>
      <c r="DX273" s="163"/>
      <c r="DY273" s="163"/>
      <c r="DZ273" s="163"/>
      <c r="EA273" s="163"/>
      <c r="EB273" s="163"/>
      <c r="EC273" s="163"/>
      <c r="ED273" s="163"/>
      <c r="EE273" s="163"/>
      <c r="EF273" s="163"/>
      <c r="EG273" s="163"/>
      <c r="EH273" s="163"/>
      <c r="EI273" s="163"/>
      <c r="EJ273" s="163"/>
      <c r="EK273" s="163"/>
    </row>
    <row r="274" spans="1:141" s="155" customFormat="1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  <c r="AC274" s="163"/>
      <c r="AD274" s="163"/>
      <c r="AE274" s="163"/>
      <c r="AF274" s="163"/>
      <c r="AG274" s="163"/>
      <c r="AH274" s="163"/>
      <c r="AI274" s="163"/>
      <c r="AJ274" s="163"/>
      <c r="AK274" s="163"/>
      <c r="AL274" s="163"/>
      <c r="AM274" s="163"/>
      <c r="AN274" s="163"/>
      <c r="AO274" s="163"/>
      <c r="AP274" s="163"/>
      <c r="AQ274" s="163"/>
      <c r="AR274" s="163"/>
      <c r="AS274" s="163"/>
      <c r="AT274" s="163"/>
      <c r="AU274" s="163"/>
      <c r="AV274" s="163"/>
      <c r="AW274" s="163"/>
      <c r="AX274" s="163"/>
      <c r="AY274" s="163"/>
      <c r="AZ274" s="163"/>
      <c r="BA274" s="163"/>
      <c r="BB274" s="163"/>
      <c r="BC274" s="163"/>
      <c r="BD274" s="163"/>
      <c r="BE274" s="163"/>
      <c r="BF274" s="163"/>
      <c r="BG274" s="163"/>
      <c r="BH274" s="163"/>
      <c r="BI274" s="163"/>
      <c r="BJ274" s="163"/>
      <c r="BK274" s="163"/>
      <c r="BL274" s="163"/>
      <c r="BM274" s="163"/>
      <c r="BN274" s="163"/>
      <c r="BO274" s="163"/>
      <c r="BP274" s="163"/>
      <c r="BQ274" s="163"/>
      <c r="BR274" s="163"/>
      <c r="BS274" s="163"/>
      <c r="BT274" s="163"/>
      <c r="BU274" s="163"/>
      <c r="BV274" s="163"/>
      <c r="BW274" s="163"/>
      <c r="BX274" s="163"/>
      <c r="BY274" s="163"/>
      <c r="BZ274" s="163"/>
      <c r="CA274" s="163"/>
      <c r="CB274" s="163"/>
      <c r="CC274" s="163"/>
      <c r="CD274" s="163"/>
      <c r="CE274" s="163"/>
      <c r="CF274" s="163"/>
      <c r="CG274" s="163"/>
      <c r="CH274" s="163"/>
      <c r="CI274" s="163"/>
      <c r="CJ274" s="163"/>
      <c r="CK274" s="163"/>
      <c r="CL274" s="163"/>
      <c r="CM274" s="163"/>
      <c r="CN274" s="163"/>
      <c r="CO274" s="163"/>
      <c r="CP274" s="163"/>
      <c r="CQ274" s="163"/>
      <c r="CR274" s="163"/>
      <c r="CS274" s="163"/>
      <c r="CT274" s="163"/>
      <c r="CU274" s="163"/>
      <c r="CV274" s="163"/>
      <c r="CW274" s="163"/>
      <c r="CX274" s="163"/>
      <c r="CY274" s="163"/>
      <c r="CZ274" s="163"/>
      <c r="DA274" s="163"/>
      <c r="DB274" s="163"/>
      <c r="DC274" s="163"/>
      <c r="DD274" s="163"/>
      <c r="DE274" s="163"/>
      <c r="DF274" s="163"/>
      <c r="DG274" s="163"/>
      <c r="DH274" s="163"/>
      <c r="DI274" s="163"/>
      <c r="DJ274" s="163"/>
      <c r="DK274" s="163"/>
      <c r="DL274" s="163"/>
      <c r="DM274" s="163"/>
      <c r="DN274" s="163"/>
      <c r="DO274" s="163"/>
      <c r="DP274" s="163"/>
      <c r="DQ274" s="163"/>
      <c r="DR274" s="163"/>
      <c r="DS274" s="163"/>
      <c r="DT274" s="163"/>
      <c r="DU274" s="163"/>
      <c r="DV274" s="163"/>
      <c r="DW274" s="163"/>
      <c r="DX274" s="163"/>
      <c r="DY274" s="163"/>
      <c r="DZ274" s="163"/>
      <c r="EA274" s="163"/>
      <c r="EB274" s="163"/>
      <c r="EC274" s="163"/>
      <c r="ED274" s="163"/>
      <c r="EE274" s="163"/>
      <c r="EF274" s="163"/>
      <c r="EG274" s="163"/>
      <c r="EH274" s="163"/>
      <c r="EI274" s="163"/>
      <c r="EJ274" s="163"/>
      <c r="EK274" s="163"/>
    </row>
    <row r="275" spans="1:141" s="155" customFormat="1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  <c r="AC275" s="163"/>
      <c r="AD275" s="163"/>
      <c r="AE275" s="163"/>
      <c r="AF275" s="163"/>
      <c r="AG275" s="163"/>
      <c r="AH275" s="163"/>
      <c r="AI275" s="163"/>
      <c r="AJ275" s="163"/>
      <c r="AK275" s="163"/>
      <c r="AL275" s="163"/>
      <c r="AM275" s="163"/>
      <c r="AN275" s="163"/>
      <c r="AO275" s="163"/>
      <c r="AP275" s="163"/>
      <c r="AQ275" s="163"/>
      <c r="AR275" s="163"/>
      <c r="AS275" s="163"/>
      <c r="AT275" s="163"/>
      <c r="AU275" s="163"/>
      <c r="AV275" s="163"/>
      <c r="AW275" s="163"/>
      <c r="AX275" s="163"/>
      <c r="AY275" s="163"/>
      <c r="AZ275" s="163"/>
      <c r="BA275" s="163"/>
      <c r="BB275" s="163"/>
      <c r="BC275" s="163"/>
      <c r="BD275" s="163"/>
      <c r="BE275" s="163"/>
      <c r="BF275" s="163"/>
      <c r="BG275" s="163"/>
      <c r="BH275" s="163"/>
      <c r="BI275" s="163"/>
      <c r="BJ275" s="163"/>
      <c r="BK275" s="163"/>
      <c r="BL275" s="163"/>
      <c r="BM275" s="163"/>
      <c r="BN275" s="163"/>
      <c r="BO275" s="163"/>
      <c r="BP275" s="163"/>
      <c r="BQ275" s="163"/>
      <c r="BR275" s="163"/>
      <c r="BS275" s="163"/>
      <c r="BT275" s="163"/>
      <c r="BU275" s="163"/>
      <c r="BV275" s="163"/>
      <c r="BW275" s="163"/>
      <c r="BX275" s="163"/>
      <c r="BY275" s="163"/>
      <c r="BZ275" s="163"/>
      <c r="CA275" s="163"/>
      <c r="CB275" s="163"/>
      <c r="CC275" s="163"/>
      <c r="CD275" s="163"/>
      <c r="CE275" s="163"/>
      <c r="CF275" s="163"/>
      <c r="CG275" s="163"/>
      <c r="CH275" s="163"/>
      <c r="CI275" s="163"/>
      <c r="CJ275" s="163"/>
      <c r="CK275" s="163"/>
      <c r="CL275" s="163"/>
      <c r="CM275" s="163"/>
      <c r="CN275" s="163"/>
      <c r="CO275" s="163"/>
      <c r="CP275" s="163"/>
      <c r="CQ275" s="163"/>
      <c r="CR275" s="163"/>
      <c r="CS275" s="163"/>
      <c r="CT275" s="163"/>
      <c r="CU275" s="163"/>
      <c r="CV275" s="163"/>
      <c r="CW275" s="163"/>
      <c r="CX275" s="163"/>
      <c r="CY275" s="163"/>
      <c r="CZ275" s="163"/>
      <c r="DA275" s="163"/>
      <c r="DB275" s="163"/>
      <c r="DC275" s="163"/>
      <c r="DD275" s="163"/>
      <c r="DE275" s="163"/>
      <c r="DF275" s="163"/>
      <c r="DG275" s="163"/>
      <c r="DH275" s="163"/>
      <c r="DI275" s="163"/>
      <c r="DJ275" s="163"/>
      <c r="DK275" s="163"/>
      <c r="DL275" s="163"/>
      <c r="DM275" s="163"/>
      <c r="DN275" s="163"/>
      <c r="DO275" s="163"/>
      <c r="DP275" s="163"/>
      <c r="DQ275" s="163"/>
      <c r="DR275" s="163"/>
      <c r="DS275" s="163"/>
      <c r="DT275" s="163"/>
      <c r="DU275" s="163"/>
      <c r="DV275" s="163"/>
      <c r="DW275" s="163"/>
      <c r="DX275" s="163"/>
      <c r="DY275" s="163"/>
      <c r="DZ275" s="163"/>
      <c r="EA275" s="163"/>
      <c r="EB275" s="163"/>
      <c r="EC275" s="163"/>
      <c r="ED275" s="163"/>
      <c r="EE275" s="163"/>
      <c r="EF275" s="163"/>
      <c r="EG275" s="163"/>
      <c r="EH275" s="163"/>
      <c r="EI275" s="163"/>
      <c r="EJ275" s="163"/>
      <c r="EK275" s="163"/>
    </row>
    <row r="276" spans="1:141" s="155" customFormat="1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  <c r="AC276" s="163"/>
      <c r="AD276" s="163"/>
      <c r="AE276" s="163"/>
      <c r="AF276" s="163"/>
      <c r="AG276" s="163"/>
      <c r="AH276" s="163"/>
      <c r="AI276" s="163"/>
      <c r="AJ276" s="163"/>
      <c r="AK276" s="163"/>
      <c r="AL276" s="163"/>
      <c r="AM276" s="163"/>
      <c r="AN276" s="163"/>
      <c r="AO276" s="163"/>
      <c r="AP276" s="163"/>
      <c r="AQ276" s="163"/>
      <c r="AR276" s="163"/>
      <c r="AS276" s="163"/>
      <c r="AT276" s="163"/>
      <c r="AU276" s="163"/>
      <c r="AV276" s="163"/>
      <c r="AW276" s="163"/>
      <c r="AX276" s="163"/>
      <c r="AY276" s="163"/>
      <c r="AZ276" s="163"/>
      <c r="BA276" s="163"/>
      <c r="BB276" s="163"/>
      <c r="BC276" s="163"/>
      <c r="BD276" s="163"/>
      <c r="BE276" s="163"/>
      <c r="BF276" s="163"/>
      <c r="BG276" s="163"/>
      <c r="BH276" s="163"/>
      <c r="BI276" s="163"/>
      <c r="BJ276" s="163"/>
      <c r="BK276" s="163"/>
      <c r="BL276" s="163"/>
      <c r="BM276" s="163"/>
      <c r="BN276" s="163"/>
      <c r="BO276" s="163"/>
      <c r="BP276" s="163"/>
      <c r="BQ276" s="163"/>
      <c r="BR276" s="163"/>
      <c r="BS276" s="163"/>
      <c r="BT276" s="163"/>
      <c r="BU276" s="163"/>
      <c r="BV276" s="163"/>
      <c r="BW276" s="163"/>
      <c r="BX276" s="163"/>
      <c r="BY276" s="163"/>
      <c r="BZ276" s="163"/>
      <c r="CA276" s="163"/>
      <c r="CB276" s="163"/>
      <c r="CC276" s="163"/>
      <c r="CD276" s="163"/>
      <c r="CE276" s="163"/>
      <c r="CF276" s="163"/>
      <c r="CG276" s="163"/>
      <c r="CH276" s="163"/>
      <c r="CI276" s="163"/>
      <c r="CJ276" s="163"/>
      <c r="CK276" s="163"/>
      <c r="CL276" s="163"/>
      <c r="CM276" s="163"/>
      <c r="CN276" s="163"/>
      <c r="CO276" s="163"/>
      <c r="CP276" s="163"/>
      <c r="CQ276" s="163"/>
      <c r="CR276" s="163"/>
      <c r="CS276" s="163"/>
      <c r="CT276" s="163"/>
      <c r="CU276" s="163"/>
      <c r="CV276" s="163"/>
      <c r="CW276" s="163"/>
      <c r="CX276" s="163"/>
      <c r="CY276" s="163"/>
      <c r="CZ276" s="163"/>
      <c r="DA276" s="163"/>
      <c r="DB276" s="163"/>
      <c r="DC276" s="163"/>
      <c r="DD276" s="163"/>
      <c r="DE276" s="163"/>
      <c r="DF276" s="163"/>
      <c r="DG276" s="163"/>
      <c r="DH276" s="163"/>
      <c r="DI276" s="163"/>
      <c r="DJ276" s="163"/>
      <c r="DK276" s="163"/>
      <c r="DL276" s="163"/>
      <c r="DM276" s="163"/>
      <c r="DN276" s="163"/>
      <c r="DO276" s="163"/>
      <c r="DP276" s="163"/>
      <c r="DQ276" s="163"/>
      <c r="DR276" s="163"/>
      <c r="DS276" s="163"/>
      <c r="DT276" s="163"/>
      <c r="DU276" s="163"/>
      <c r="DV276" s="163"/>
      <c r="DW276" s="163"/>
      <c r="DX276" s="163"/>
      <c r="DY276" s="163"/>
      <c r="DZ276" s="163"/>
      <c r="EA276" s="163"/>
      <c r="EB276" s="163"/>
      <c r="EC276" s="163"/>
      <c r="ED276" s="163"/>
      <c r="EE276" s="163"/>
      <c r="EF276" s="163"/>
      <c r="EG276" s="163"/>
      <c r="EH276" s="163"/>
      <c r="EI276" s="163"/>
      <c r="EJ276" s="163"/>
      <c r="EK276" s="163"/>
    </row>
    <row r="277" spans="1:141" s="155" customFormat="1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  <c r="AC277" s="163"/>
      <c r="AD277" s="163"/>
      <c r="AE277" s="163"/>
      <c r="AF277" s="163"/>
      <c r="AG277" s="163"/>
      <c r="AH277" s="163"/>
      <c r="AI277" s="163"/>
      <c r="AJ277" s="163"/>
      <c r="AK277" s="163"/>
      <c r="AL277" s="163"/>
      <c r="AM277" s="163"/>
      <c r="AN277" s="163"/>
      <c r="AO277" s="163"/>
      <c r="AP277" s="163"/>
      <c r="AQ277" s="163"/>
      <c r="AR277" s="163"/>
      <c r="AS277" s="163"/>
      <c r="AT277" s="163"/>
      <c r="AU277" s="163"/>
      <c r="AV277" s="163"/>
      <c r="AW277" s="163"/>
      <c r="AX277" s="163"/>
      <c r="AY277" s="163"/>
      <c r="AZ277" s="163"/>
      <c r="BA277" s="163"/>
      <c r="BB277" s="163"/>
      <c r="BC277" s="163"/>
      <c r="BD277" s="163"/>
      <c r="BE277" s="163"/>
      <c r="BF277" s="163"/>
      <c r="BG277" s="163"/>
      <c r="BH277" s="163"/>
      <c r="BI277" s="163"/>
      <c r="BJ277" s="163"/>
      <c r="BK277" s="163"/>
      <c r="BL277" s="163"/>
      <c r="BM277" s="163"/>
      <c r="BN277" s="163"/>
      <c r="BO277" s="163"/>
      <c r="BP277" s="163"/>
      <c r="BQ277" s="163"/>
      <c r="BR277" s="163"/>
      <c r="BS277" s="163"/>
      <c r="BT277" s="163"/>
      <c r="BU277" s="163"/>
      <c r="BV277" s="163"/>
      <c r="BW277" s="163"/>
      <c r="BX277" s="163"/>
      <c r="BY277" s="163"/>
      <c r="BZ277" s="163"/>
      <c r="CA277" s="163"/>
      <c r="CB277" s="163"/>
      <c r="CC277" s="163"/>
      <c r="CD277" s="163"/>
      <c r="CE277" s="163"/>
      <c r="CF277" s="163"/>
      <c r="CG277" s="163"/>
      <c r="CH277" s="163"/>
      <c r="CI277" s="163"/>
      <c r="CJ277" s="163"/>
      <c r="CK277" s="163"/>
      <c r="CL277" s="163"/>
      <c r="CM277" s="163"/>
      <c r="CN277" s="163"/>
      <c r="CO277" s="163"/>
      <c r="CP277" s="163"/>
      <c r="CQ277" s="163"/>
      <c r="CR277" s="163"/>
      <c r="CS277" s="163"/>
      <c r="CT277" s="163"/>
      <c r="CU277" s="163"/>
      <c r="CV277" s="163"/>
      <c r="CW277" s="163"/>
      <c r="CX277" s="163"/>
      <c r="CY277" s="163"/>
      <c r="CZ277" s="163"/>
      <c r="DA277" s="163"/>
      <c r="DB277" s="163"/>
      <c r="DC277" s="163"/>
      <c r="DD277" s="163"/>
      <c r="DE277" s="163"/>
      <c r="DF277" s="163"/>
      <c r="DG277" s="163"/>
      <c r="DH277" s="163"/>
      <c r="DI277" s="163"/>
      <c r="DJ277" s="163"/>
      <c r="DK277" s="163"/>
      <c r="DL277" s="163"/>
      <c r="DM277" s="163"/>
      <c r="DN277" s="163"/>
      <c r="DO277" s="163"/>
      <c r="DP277" s="163"/>
      <c r="DQ277" s="163"/>
      <c r="DR277" s="163"/>
      <c r="DS277" s="163"/>
      <c r="DT277" s="163"/>
      <c r="DU277" s="163"/>
      <c r="DV277" s="163"/>
      <c r="DW277" s="163"/>
      <c r="DX277" s="163"/>
      <c r="DY277" s="163"/>
      <c r="DZ277" s="163"/>
      <c r="EA277" s="163"/>
      <c r="EB277" s="163"/>
      <c r="EC277" s="163"/>
      <c r="ED277" s="163"/>
      <c r="EE277" s="163"/>
      <c r="EF277" s="163"/>
      <c r="EG277" s="163"/>
      <c r="EH277" s="163"/>
      <c r="EI277" s="163"/>
      <c r="EJ277" s="163"/>
      <c r="EK277" s="163"/>
    </row>
    <row r="278" spans="1:141" s="155" customFormat="1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  <c r="AC278" s="163"/>
      <c r="AD278" s="163"/>
      <c r="AE278" s="163"/>
      <c r="AF278" s="163"/>
      <c r="AG278" s="163"/>
      <c r="AH278" s="163"/>
      <c r="AI278" s="163"/>
      <c r="AJ278" s="163"/>
      <c r="AK278" s="163"/>
      <c r="AL278" s="163"/>
      <c r="AM278" s="163"/>
      <c r="AN278" s="163"/>
      <c r="AO278" s="163"/>
      <c r="AP278" s="163"/>
      <c r="AQ278" s="163"/>
      <c r="AR278" s="163"/>
      <c r="AS278" s="163"/>
      <c r="AT278" s="163"/>
      <c r="AU278" s="163"/>
      <c r="AV278" s="163"/>
      <c r="AW278" s="163"/>
      <c r="AX278" s="163"/>
      <c r="AY278" s="163"/>
      <c r="AZ278" s="163"/>
      <c r="BA278" s="163"/>
      <c r="BB278" s="163"/>
      <c r="BC278" s="163"/>
      <c r="BD278" s="163"/>
      <c r="BE278" s="163"/>
      <c r="BF278" s="163"/>
      <c r="BG278" s="163"/>
      <c r="BH278" s="163"/>
      <c r="BI278" s="163"/>
      <c r="BJ278" s="163"/>
      <c r="BK278" s="163"/>
      <c r="BL278" s="163"/>
      <c r="BM278" s="163"/>
      <c r="BN278" s="163"/>
      <c r="BO278" s="163"/>
      <c r="BP278" s="163"/>
      <c r="BQ278" s="163"/>
      <c r="BR278" s="163"/>
      <c r="BS278" s="163"/>
      <c r="BT278" s="163"/>
      <c r="BU278" s="163"/>
      <c r="BV278" s="163"/>
      <c r="BW278" s="163"/>
      <c r="BX278" s="163"/>
      <c r="BY278" s="163"/>
      <c r="BZ278" s="163"/>
      <c r="CA278" s="163"/>
      <c r="CB278" s="163"/>
      <c r="CC278" s="163"/>
      <c r="CD278" s="163"/>
      <c r="CE278" s="163"/>
      <c r="CF278" s="163"/>
      <c r="CG278" s="163"/>
      <c r="CH278" s="163"/>
      <c r="CI278" s="163"/>
      <c r="CJ278" s="163"/>
      <c r="CK278" s="163"/>
      <c r="CL278" s="163"/>
      <c r="CM278" s="163"/>
      <c r="CN278" s="163"/>
      <c r="CO278" s="163"/>
      <c r="CP278" s="163"/>
      <c r="CQ278" s="163"/>
      <c r="CR278" s="163"/>
      <c r="CS278" s="163"/>
      <c r="CT278" s="163"/>
      <c r="CU278" s="163"/>
      <c r="CV278" s="163"/>
      <c r="CW278" s="163"/>
      <c r="CX278" s="163"/>
      <c r="CY278" s="163"/>
      <c r="CZ278" s="163"/>
      <c r="DA278" s="163"/>
      <c r="DB278" s="163"/>
      <c r="DC278" s="163"/>
      <c r="DD278" s="163"/>
      <c r="DE278" s="163"/>
      <c r="DF278" s="163"/>
      <c r="DG278" s="163"/>
      <c r="DH278" s="163"/>
      <c r="DI278" s="163"/>
      <c r="DJ278" s="163"/>
      <c r="DK278" s="163"/>
      <c r="DL278" s="163"/>
      <c r="DM278" s="163"/>
      <c r="DN278" s="163"/>
      <c r="DO278" s="163"/>
      <c r="DP278" s="163"/>
      <c r="DQ278" s="163"/>
      <c r="DR278" s="163"/>
      <c r="DS278" s="163"/>
      <c r="DT278" s="163"/>
      <c r="DU278" s="163"/>
      <c r="DV278" s="163"/>
      <c r="DW278" s="163"/>
      <c r="DX278" s="163"/>
      <c r="DY278" s="163"/>
      <c r="DZ278" s="163"/>
      <c r="EA278" s="163"/>
      <c r="EB278" s="163"/>
      <c r="EC278" s="163"/>
      <c r="ED278" s="163"/>
      <c r="EE278" s="163"/>
      <c r="EF278" s="163"/>
      <c r="EG278" s="163"/>
      <c r="EH278" s="163"/>
      <c r="EI278" s="163"/>
      <c r="EJ278" s="163"/>
      <c r="EK278" s="163"/>
    </row>
    <row r="279" spans="1:141" s="155" customFormat="1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  <c r="AC279" s="163"/>
      <c r="AD279" s="163"/>
      <c r="AE279" s="163"/>
      <c r="AF279" s="163"/>
      <c r="AG279" s="163"/>
      <c r="AH279" s="163"/>
      <c r="AI279" s="163"/>
      <c r="AJ279" s="163"/>
      <c r="AK279" s="163"/>
      <c r="AL279" s="163"/>
      <c r="AM279" s="163"/>
      <c r="AN279" s="163"/>
      <c r="AO279" s="163"/>
      <c r="AP279" s="163"/>
      <c r="AQ279" s="163"/>
      <c r="AR279" s="163"/>
      <c r="AS279" s="163"/>
      <c r="AT279" s="163"/>
      <c r="AU279" s="163"/>
      <c r="AV279" s="163"/>
      <c r="AW279" s="163"/>
      <c r="AX279" s="163"/>
      <c r="AY279" s="163"/>
      <c r="AZ279" s="163"/>
      <c r="BA279" s="163"/>
      <c r="BB279" s="163"/>
      <c r="BC279" s="163"/>
      <c r="BD279" s="163"/>
      <c r="BE279" s="163"/>
      <c r="BF279" s="163"/>
      <c r="BG279" s="163"/>
      <c r="BH279" s="163"/>
      <c r="BI279" s="163"/>
      <c r="BJ279" s="163"/>
      <c r="BK279" s="163"/>
      <c r="BL279" s="163"/>
      <c r="BM279" s="163"/>
      <c r="BN279" s="163"/>
      <c r="BO279" s="163"/>
      <c r="BP279" s="163"/>
      <c r="BQ279" s="163"/>
      <c r="BR279" s="163"/>
      <c r="BS279" s="163"/>
      <c r="BT279" s="163"/>
      <c r="BU279" s="163"/>
      <c r="BV279" s="163"/>
      <c r="BW279" s="163"/>
      <c r="BX279" s="163"/>
      <c r="BY279" s="163"/>
      <c r="BZ279" s="163"/>
      <c r="CA279" s="163"/>
      <c r="CB279" s="163"/>
      <c r="CC279" s="163"/>
      <c r="CD279" s="163"/>
      <c r="CE279" s="163"/>
      <c r="CF279" s="163"/>
      <c r="CG279" s="163"/>
      <c r="CH279" s="163"/>
      <c r="CI279" s="163"/>
      <c r="CJ279" s="163"/>
      <c r="CK279" s="163"/>
      <c r="CL279" s="163"/>
      <c r="CM279" s="163"/>
      <c r="CN279" s="163"/>
      <c r="CO279" s="163"/>
      <c r="CP279" s="163"/>
      <c r="CQ279" s="163"/>
      <c r="CR279" s="163"/>
      <c r="CS279" s="163"/>
      <c r="CT279" s="163"/>
      <c r="CU279" s="163"/>
      <c r="CV279" s="163"/>
      <c r="CW279" s="163"/>
      <c r="CX279" s="163"/>
      <c r="CY279" s="163"/>
      <c r="CZ279" s="163"/>
      <c r="DA279" s="163"/>
      <c r="DB279" s="163"/>
      <c r="DC279" s="163"/>
      <c r="DD279" s="163"/>
      <c r="DE279" s="163"/>
      <c r="DF279" s="163"/>
      <c r="DG279" s="163"/>
      <c r="DH279" s="163"/>
      <c r="DI279" s="163"/>
      <c r="DJ279" s="163"/>
      <c r="DK279" s="163"/>
      <c r="DL279" s="163"/>
      <c r="DM279" s="163"/>
      <c r="DN279" s="163"/>
      <c r="DO279" s="163"/>
      <c r="DP279" s="163"/>
      <c r="DQ279" s="163"/>
      <c r="DR279" s="163"/>
      <c r="DS279" s="163"/>
      <c r="DT279" s="163"/>
      <c r="DU279" s="163"/>
      <c r="DV279" s="163"/>
      <c r="DW279" s="163"/>
      <c r="DX279" s="163"/>
      <c r="DY279" s="163"/>
      <c r="DZ279" s="163"/>
      <c r="EA279" s="163"/>
      <c r="EB279" s="163"/>
      <c r="EC279" s="163"/>
      <c r="ED279" s="163"/>
      <c r="EE279" s="163"/>
      <c r="EF279" s="163"/>
      <c r="EG279" s="163"/>
      <c r="EH279" s="163"/>
      <c r="EI279" s="163"/>
      <c r="EJ279" s="163"/>
      <c r="EK279" s="163"/>
    </row>
    <row r="280" spans="1:141" s="155" customFormat="1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  <c r="AC280" s="163"/>
      <c r="AD280" s="163"/>
      <c r="AE280" s="163"/>
      <c r="AF280" s="163"/>
      <c r="AG280" s="163"/>
      <c r="AH280" s="163"/>
      <c r="AI280" s="163"/>
      <c r="AJ280" s="163"/>
      <c r="AK280" s="163"/>
      <c r="AL280" s="163"/>
      <c r="AM280" s="163"/>
      <c r="AN280" s="163"/>
      <c r="AO280" s="163"/>
      <c r="AP280" s="163"/>
      <c r="AQ280" s="163"/>
      <c r="AR280" s="163"/>
      <c r="AS280" s="163"/>
      <c r="AT280" s="163"/>
      <c r="AU280" s="163"/>
      <c r="AV280" s="163"/>
      <c r="AW280" s="163"/>
      <c r="AX280" s="163"/>
      <c r="AY280" s="163"/>
      <c r="AZ280" s="163"/>
      <c r="BA280" s="163"/>
      <c r="BB280" s="163"/>
      <c r="BC280" s="163"/>
      <c r="BD280" s="163"/>
      <c r="BE280" s="163"/>
      <c r="BF280" s="163"/>
      <c r="BG280" s="163"/>
      <c r="BH280" s="163"/>
      <c r="BI280" s="163"/>
      <c r="BJ280" s="163"/>
      <c r="BK280" s="163"/>
      <c r="BL280" s="163"/>
      <c r="BM280" s="163"/>
      <c r="BN280" s="163"/>
      <c r="BO280" s="163"/>
      <c r="BP280" s="163"/>
      <c r="BQ280" s="163"/>
      <c r="BR280" s="163"/>
      <c r="BS280" s="163"/>
      <c r="BT280" s="163"/>
      <c r="BU280" s="163"/>
      <c r="BV280" s="163"/>
      <c r="BW280" s="163"/>
      <c r="BX280" s="163"/>
      <c r="BY280" s="163"/>
      <c r="BZ280" s="163"/>
      <c r="CA280" s="163"/>
      <c r="CB280" s="163"/>
      <c r="CC280" s="163"/>
      <c r="CD280" s="163"/>
      <c r="CE280" s="163"/>
      <c r="CF280" s="163"/>
      <c r="CG280" s="163"/>
      <c r="CH280" s="163"/>
      <c r="CI280" s="163"/>
      <c r="CJ280" s="163"/>
      <c r="CK280" s="163"/>
      <c r="CL280" s="163"/>
      <c r="CM280" s="163"/>
      <c r="CN280" s="163"/>
      <c r="CO280" s="163"/>
      <c r="CP280" s="163"/>
      <c r="CQ280" s="163"/>
      <c r="CR280" s="163"/>
      <c r="CS280" s="163"/>
      <c r="CT280" s="163"/>
      <c r="CU280" s="163"/>
      <c r="CV280" s="163"/>
      <c r="CW280" s="163"/>
      <c r="CX280" s="163"/>
      <c r="CY280" s="163"/>
      <c r="CZ280" s="163"/>
      <c r="DA280" s="163"/>
      <c r="DB280" s="163"/>
      <c r="DC280" s="163"/>
      <c r="DD280" s="163"/>
      <c r="DE280" s="163"/>
      <c r="DF280" s="163"/>
      <c r="DG280" s="163"/>
      <c r="DH280" s="163"/>
      <c r="DI280" s="163"/>
      <c r="DJ280" s="163"/>
      <c r="DK280" s="163"/>
      <c r="DL280" s="163"/>
      <c r="DM280" s="163"/>
      <c r="DN280" s="163"/>
      <c r="DO280" s="163"/>
      <c r="DP280" s="163"/>
      <c r="DQ280" s="163"/>
      <c r="DR280" s="163"/>
      <c r="DS280" s="163"/>
      <c r="DT280" s="163"/>
      <c r="DU280" s="163"/>
      <c r="DV280" s="163"/>
      <c r="DW280" s="163"/>
      <c r="DX280" s="163"/>
      <c r="DY280" s="163"/>
      <c r="DZ280" s="163"/>
      <c r="EA280" s="163"/>
      <c r="EB280" s="163"/>
      <c r="EC280" s="163"/>
      <c r="ED280" s="163"/>
      <c r="EE280" s="163"/>
      <c r="EF280" s="163"/>
      <c r="EG280" s="163"/>
      <c r="EH280" s="163"/>
      <c r="EI280" s="163"/>
      <c r="EJ280" s="163"/>
      <c r="EK280" s="163"/>
    </row>
    <row r="281" spans="1:141" s="155" customFormat="1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  <c r="AC281" s="163"/>
      <c r="AD281" s="163"/>
      <c r="AE281" s="163"/>
      <c r="AF281" s="163"/>
      <c r="AG281" s="163"/>
      <c r="AH281" s="163"/>
      <c r="AI281" s="163"/>
      <c r="AJ281" s="163"/>
      <c r="AK281" s="163"/>
      <c r="AL281" s="163"/>
      <c r="AM281" s="163"/>
      <c r="AN281" s="163"/>
      <c r="AO281" s="163"/>
      <c r="AP281" s="163"/>
      <c r="AQ281" s="163"/>
      <c r="AR281" s="163"/>
      <c r="AS281" s="163"/>
      <c r="AT281" s="163"/>
      <c r="AU281" s="163"/>
      <c r="AV281" s="163"/>
      <c r="AW281" s="163"/>
      <c r="AX281" s="163"/>
      <c r="AY281" s="163"/>
      <c r="AZ281" s="163"/>
      <c r="BA281" s="163"/>
      <c r="BB281" s="163"/>
      <c r="BC281" s="163"/>
      <c r="BD281" s="163"/>
      <c r="BE281" s="163"/>
      <c r="BF281" s="163"/>
      <c r="BG281" s="163"/>
      <c r="BH281" s="163"/>
      <c r="BI281" s="163"/>
      <c r="BJ281" s="163"/>
      <c r="BK281" s="163"/>
      <c r="BL281" s="163"/>
      <c r="BM281" s="163"/>
      <c r="BN281" s="163"/>
      <c r="BO281" s="163"/>
      <c r="BP281" s="163"/>
      <c r="BQ281" s="163"/>
      <c r="BR281" s="163"/>
      <c r="BS281" s="163"/>
      <c r="BT281" s="163"/>
      <c r="BU281" s="163"/>
      <c r="BV281" s="163"/>
      <c r="BW281" s="163"/>
      <c r="BX281" s="163"/>
      <c r="BY281" s="163"/>
      <c r="BZ281" s="163"/>
      <c r="CA281" s="163"/>
      <c r="CB281" s="163"/>
      <c r="CC281" s="163"/>
      <c r="CD281" s="163"/>
      <c r="CE281" s="163"/>
      <c r="CF281" s="163"/>
      <c r="CG281" s="163"/>
      <c r="CH281" s="163"/>
      <c r="CI281" s="163"/>
      <c r="CJ281" s="163"/>
      <c r="CK281" s="163"/>
      <c r="CL281" s="163"/>
      <c r="CM281" s="163"/>
      <c r="CN281" s="163"/>
      <c r="CO281" s="163"/>
      <c r="CP281" s="163"/>
      <c r="CQ281" s="163"/>
      <c r="CR281" s="163"/>
      <c r="CS281" s="163"/>
      <c r="CT281" s="163"/>
      <c r="CU281" s="163"/>
      <c r="CV281" s="163"/>
      <c r="CW281" s="163"/>
      <c r="CX281" s="163"/>
      <c r="CY281" s="163"/>
      <c r="CZ281" s="163"/>
      <c r="DA281" s="163"/>
      <c r="DB281" s="163"/>
      <c r="DC281" s="163"/>
      <c r="DD281" s="163"/>
      <c r="DE281" s="163"/>
      <c r="DF281" s="163"/>
      <c r="DG281" s="163"/>
      <c r="DH281" s="163"/>
      <c r="DI281" s="163"/>
      <c r="DJ281" s="163"/>
      <c r="DK281" s="163"/>
      <c r="DL281" s="163"/>
      <c r="DM281" s="163"/>
      <c r="DN281" s="163"/>
      <c r="DO281" s="163"/>
      <c r="DP281" s="163"/>
      <c r="DQ281" s="163"/>
      <c r="DR281" s="163"/>
      <c r="DS281" s="163"/>
      <c r="DT281" s="163"/>
      <c r="DU281" s="163"/>
      <c r="DV281" s="163"/>
      <c r="DW281" s="163"/>
      <c r="DX281" s="163"/>
      <c r="DY281" s="163"/>
      <c r="DZ281" s="163"/>
      <c r="EA281" s="163"/>
      <c r="EB281" s="163"/>
      <c r="EC281" s="163"/>
      <c r="ED281" s="163"/>
      <c r="EE281" s="163"/>
      <c r="EF281" s="163"/>
      <c r="EG281" s="163"/>
      <c r="EH281" s="163"/>
      <c r="EI281" s="163"/>
      <c r="EJ281" s="163"/>
      <c r="EK281" s="163"/>
    </row>
    <row r="282" spans="1:141" s="155" customFormat="1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  <c r="AC282" s="163"/>
      <c r="AD282" s="163"/>
      <c r="AE282" s="163"/>
      <c r="AF282" s="163"/>
      <c r="AG282" s="163"/>
      <c r="AH282" s="163"/>
      <c r="AI282" s="163"/>
      <c r="AJ282" s="163"/>
      <c r="AK282" s="163"/>
      <c r="AL282" s="163"/>
      <c r="AM282" s="163"/>
      <c r="AN282" s="163"/>
      <c r="AO282" s="163"/>
      <c r="AP282" s="163"/>
      <c r="AQ282" s="163"/>
      <c r="AR282" s="163"/>
      <c r="AS282" s="163"/>
      <c r="AT282" s="163"/>
      <c r="AU282" s="163"/>
      <c r="AV282" s="163"/>
      <c r="AW282" s="163"/>
      <c r="AX282" s="163"/>
      <c r="AY282" s="163"/>
      <c r="AZ282" s="163"/>
      <c r="BA282" s="163"/>
      <c r="BB282" s="163"/>
      <c r="BC282" s="163"/>
      <c r="BD282" s="163"/>
      <c r="BE282" s="163"/>
      <c r="BF282" s="163"/>
      <c r="BG282" s="163"/>
      <c r="BH282" s="163"/>
      <c r="BI282" s="163"/>
      <c r="BJ282" s="163"/>
      <c r="BK282" s="163"/>
      <c r="BL282" s="163"/>
      <c r="BM282" s="163"/>
      <c r="BN282" s="163"/>
      <c r="BO282" s="163"/>
      <c r="BP282" s="163"/>
      <c r="BQ282" s="163"/>
      <c r="BR282" s="163"/>
      <c r="BS282" s="163"/>
      <c r="BT282" s="163"/>
      <c r="BU282" s="163"/>
      <c r="BV282" s="163"/>
      <c r="BW282" s="163"/>
      <c r="BX282" s="163"/>
      <c r="BY282" s="163"/>
      <c r="BZ282" s="163"/>
      <c r="CA282" s="163"/>
      <c r="CB282" s="163"/>
      <c r="CC282" s="163"/>
      <c r="CD282" s="163"/>
      <c r="CE282" s="163"/>
      <c r="CF282" s="163"/>
      <c r="CG282" s="163"/>
      <c r="CH282" s="163"/>
      <c r="CI282" s="163"/>
      <c r="CJ282" s="163"/>
      <c r="CK282" s="163"/>
      <c r="CL282" s="163"/>
      <c r="CM282" s="163"/>
      <c r="CN282" s="163"/>
      <c r="CO282" s="163"/>
      <c r="CP282" s="163"/>
      <c r="CQ282" s="163"/>
      <c r="CR282" s="163"/>
      <c r="CS282" s="163"/>
      <c r="CT282" s="163"/>
      <c r="CU282" s="163"/>
      <c r="CV282" s="163"/>
      <c r="CW282" s="163"/>
      <c r="CX282" s="163"/>
      <c r="CY282" s="163"/>
      <c r="CZ282" s="163"/>
      <c r="DA282" s="163"/>
      <c r="DB282" s="163"/>
      <c r="DC282" s="163"/>
      <c r="DD282" s="163"/>
      <c r="DE282" s="163"/>
      <c r="DF282" s="163"/>
      <c r="DG282" s="163"/>
      <c r="DH282" s="163"/>
      <c r="DI282" s="163"/>
      <c r="DJ282" s="163"/>
      <c r="DK282" s="163"/>
      <c r="DL282" s="163"/>
      <c r="DM282" s="163"/>
      <c r="DN282" s="163"/>
      <c r="DO282" s="163"/>
      <c r="DP282" s="163"/>
      <c r="DQ282" s="163"/>
      <c r="DR282" s="163"/>
      <c r="DS282" s="163"/>
      <c r="DT282" s="163"/>
      <c r="DU282" s="163"/>
      <c r="DV282" s="163"/>
      <c r="DW282" s="163"/>
      <c r="DX282" s="163"/>
      <c r="DY282" s="163"/>
      <c r="DZ282" s="163"/>
      <c r="EA282" s="163"/>
      <c r="EB282" s="163"/>
      <c r="EC282" s="163"/>
      <c r="ED282" s="163"/>
      <c r="EE282" s="163"/>
      <c r="EF282" s="163"/>
      <c r="EG282" s="163"/>
      <c r="EH282" s="163"/>
      <c r="EI282" s="163"/>
      <c r="EJ282" s="163"/>
      <c r="EK282" s="163"/>
    </row>
    <row r="283" spans="1:141" s="155" customFormat="1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  <c r="AC283" s="163"/>
      <c r="AD283" s="163"/>
      <c r="AE283" s="163"/>
      <c r="AF283" s="163"/>
      <c r="AG283" s="163"/>
      <c r="AH283" s="163"/>
      <c r="AI283" s="163"/>
      <c r="AJ283" s="163"/>
      <c r="AK283" s="163"/>
      <c r="AL283" s="163"/>
      <c r="AM283" s="163"/>
      <c r="AN283" s="163"/>
      <c r="AO283" s="163"/>
      <c r="AP283" s="163"/>
      <c r="AQ283" s="163"/>
      <c r="AR283" s="163"/>
      <c r="AS283" s="163"/>
      <c r="AT283" s="163"/>
      <c r="AU283" s="163"/>
      <c r="AV283" s="163"/>
      <c r="AW283" s="163"/>
      <c r="AX283" s="163"/>
      <c r="AY283" s="163"/>
      <c r="AZ283" s="163"/>
      <c r="BA283" s="163"/>
      <c r="BB283" s="163"/>
      <c r="BC283" s="163"/>
      <c r="BD283" s="163"/>
      <c r="BE283" s="163"/>
      <c r="BF283" s="163"/>
      <c r="BG283" s="163"/>
      <c r="BH283" s="163"/>
      <c r="BI283" s="163"/>
      <c r="BJ283" s="163"/>
      <c r="BK283" s="163"/>
      <c r="BL283" s="163"/>
      <c r="BM283" s="163"/>
      <c r="BN283" s="163"/>
      <c r="BO283" s="163"/>
      <c r="BP283" s="163"/>
      <c r="BQ283" s="163"/>
      <c r="BR283" s="163"/>
      <c r="BS283" s="163"/>
      <c r="BT283" s="163"/>
      <c r="BU283" s="163"/>
      <c r="BV283" s="163"/>
      <c r="BW283" s="163"/>
      <c r="BX283" s="163"/>
      <c r="BY283" s="163"/>
      <c r="BZ283" s="163"/>
      <c r="CA283" s="163"/>
      <c r="CB283" s="163"/>
      <c r="CC283" s="163"/>
      <c r="CD283" s="163"/>
      <c r="CE283" s="163"/>
      <c r="CF283" s="163"/>
      <c r="CG283" s="163"/>
      <c r="CH283" s="163"/>
      <c r="CI283" s="163"/>
      <c r="CJ283" s="163"/>
      <c r="CK283" s="163"/>
      <c r="CL283" s="163"/>
      <c r="CM283" s="163"/>
      <c r="CN283" s="163"/>
      <c r="CO283" s="163"/>
      <c r="CP283" s="163"/>
      <c r="CQ283" s="163"/>
      <c r="CR283" s="163"/>
      <c r="CS283" s="163"/>
      <c r="CT283" s="163"/>
      <c r="CU283" s="163"/>
      <c r="CV283" s="163"/>
      <c r="CW283" s="163"/>
      <c r="CX283" s="163"/>
      <c r="CY283" s="163"/>
      <c r="CZ283" s="163"/>
      <c r="DA283" s="163"/>
      <c r="DB283" s="163"/>
      <c r="DC283" s="163"/>
      <c r="DD283" s="163"/>
      <c r="DE283" s="163"/>
      <c r="DF283" s="163"/>
      <c r="DG283" s="163"/>
      <c r="DH283" s="163"/>
      <c r="DI283" s="163"/>
      <c r="DJ283" s="163"/>
      <c r="DK283" s="163"/>
      <c r="DL283" s="163"/>
      <c r="DM283" s="163"/>
      <c r="DN283" s="163"/>
      <c r="DO283" s="163"/>
      <c r="DP283" s="163"/>
      <c r="DQ283" s="163"/>
      <c r="DR283" s="163"/>
      <c r="DS283" s="163"/>
      <c r="DT283" s="163"/>
      <c r="DU283" s="163"/>
      <c r="DV283" s="163"/>
      <c r="DW283" s="163"/>
      <c r="DX283" s="163"/>
      <c r="DY283" s="163"/>
      <c r="DZ283" s="163"/>
      <c r="EA283" s="163"/>
      <c r="EB283" s="163"/>
      <c r="EC283" s="163"/>
      <c r="ED283" s="163"/>
      <c r="EE283" s="163"/>
      <c r="EF283" s="163"/>
      <c r="EG283" s="163"/>
      <c r="EH283" s="163"/>
      <c r="EI283" s="163"/>
      <c r="EJ283" s="163"/>
      <c r="EK283" s="163"/>
    </row>
    <row r="284" spans="1:141" s="155" customFormat="1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  <c r="AC284" s="163"/>
      <c r="AD284" s="163"/>
      <c r="AE284" s="163"/>
      <c r="AF284" s="163"/>
      <c r="AG284" s="163"/>
      <c r="AH284" s="163"/>
      <c r="AI284" s="163"/>
      <c r="AJ284" s="163"/>
      <c r="AK284" s="163"/>
      <c r="AL284" s="163"/>
      <c r="AM284" s="163"/>
      <c r="AN284" s="163"/>
      <c r="AO284" s="163"/>
      <c r="AP284" s="163"/>
      <c r="AQ284" s="163"/>
      <c r="AR284" s="163"/>
      <c r="AS284" s="163"/>
      <c r="AT284" s="163"/>
      <c r="AU284" s="163"/>
      <c r="AV284" s="163"/>
      <c r="AW284" s="163"/>
      <c r="AX284" s="163"/>
      <c r="AY284" s="163"/>
      <c r="AZ284" s="163"/>
      <c r="BA284" s="163"/>
      <c r="BB284" s="163"/>
      <c r="BC284" s="163"/>
      <c r="BD284" s="163"/>
      <c r="BE284" s="163"/>
      <c r="BF284" s="163"/>
      <c r="BG284" s="163"/>
      <c r="BH284" s="163"/>
      <c r="BI284" s="163"/>
      <c r="BJ284" s="163"/>
      <c r="BK284" s="163"/>
      <c r="BL284" s="163"/>
      <c r="BM284" s="163"/>
      <c r="BN284" s="163"/>
      <c r="BO284" s="163"/>
      <c r="BP284" s="163"/>
      <c r="BQ284" s="163"/>
      <c r="BR284" s="163"/>
      <c r="BS284" s="163"/>
      <c r="BT284" s="163"/>
      <c r="BU284" s="163"/>
      <c r="BV284" s="163"/>
      <c r="BW284" s="163"/>
      <c r="BX284" s="163"/>
      <c r="BY284" s="163"/>
      <c r="BZ284" s="163"/>
      <c r="CA284" s="163"/>
      <c r="CB284" s="163"/>
      <c r="CC284" s="163"/>
      <c r="CD284" s="163"/>
      <c r="CE284" s="163"/>
      <c r="CF284" s="163"/>
      <c r="CG284" s="163"/>
      <c r="CH284" s="163"/>
      <c r="CI284" s="163"/>
      <c r="CJ284" s="163"/>
      <c r="CK284" s="163"/>
      <c r="CL284" s="163"/>
      <c r="CM284" s="163"/>
      <c r="CN284" s="163"/>
      <c r="CO284" s="163"/>
      <c r="CP284" s="163"/>
      <c r="CQ284" s="163"/>
      <c r="CR284" s="163"/>
      <c r="CS284" s="163"/>
      <c r="CT284" s="163"/>
      <c r="CU284" s="163"/>
      <c r="CV284" s="163"/>
      <c r="CW284" s="163"/>
      <c r="CX284" s="163"/>
      <c r="CY284" s="163"/>
      <c r="CZ284" s="163"/>
      <c r="DA284" s="163"/>
      <c r="DB284" s="163"/>
      <c r="DC284" s="163"/>
      <c r="DD284" s="163"/>
      <c r="DE284" s="163"/>
      <c r="DF284" s="163"/>
      <c r="DG284" s="163"/>
      <c r="DH284" s="163"/>
      <c r="DI284" s="163"/>
      <c r="DJ284" s="163"/>
      <c r="DK284" s="163"/>
      <c r="DL284" s="163"/>
      <c r="DM284" s="163"/>
      <c r="DN284" s="163"/>
      <c r="DO284" s="163"/>
      <c r="DP284" s="163"/>
      <c r="DQ284" s="163"/>
      <c r="DR284" s="163"/>
      <c r="DS284" s="163"/>
      <c r="DT284" s="163"/>
      <c r="DU284" s="163"/>
      <c r="DV284" s="163"/>
      <c r="DW284" s="163"/>
      <c r="DX284" s="163"/>
      <c r="DY284" s="163"/>
      <c r="DZ284" s="163"/>
      <c r="EA284" s="163"/>
      <c r="EB284" s="163"/>
      <c r="EC284" s="163"/>
      <c r="ED284" s="163"/>
      <c r="EE284" s="163"/>
      <c r="EF284" s="163"/>
      <c r="EG284" s="163"/>
      <c r="EH284" s="163"/>
      <c r="EI284" s="163"/>
      <c r="EJ284" s="163"/>
      <c r="EK284" s="163"/>
    </row>
    <row r="285" spans="1:141" s="155" customFormat="1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  <c r="AC285" s="163"/>
      <c r="AD285" s="163"/>
      <c r="AE285" s="163"/>
      <c r="AF285" s="163"/>
      <c r="AG285" s="163"/>
      <c r="AH285" s="163"/>
      <c r="AI285" s="163"/>
      <c r="AJ285" s="163"/>
      <c r="AK285" s="163"/>
      <c r="AL285" s="163"/>
      <c r="AM285" s="163"/>
      <c r="AN285" s="163"/>
      <c r="AO285" s="163"/>
      <c r="AP285" s="163"/>
      <c r="AQ285" s="163"/>
      <c r="AR285" s="163"/>
      <c r="AS285" s="163"/>
      <c r="AT285" s="163"/>
      <c r="AU285" s="163"/>
      <c r="AV285" s="163"/>
      <c r="AW285" s="163"/>
      <c r="AX285" s="163"/>
      <c r="AY285" s="163"/>
      <c r="AZ285" s="163"/>
      <c r="BA285" s="163"/>
      <c r="BB285" s="163"/>
      <c r="BC285" s="163"/>
      <c r="BD285" s="163"/>
      <c r="BE285" s="163"/>
      <c r="BF285" s="163"/>
      <c r="BG285" s="163"/>
      <c r="BH285" s="163"/>
      <c r="BI285" s="163"/>
      <c r="BJ285" s="163"/>
      <c r="BK285" s="163"/>
      <c r="BL285" s="163"/>
      <c r="BM285" s="163"/>
      <c r="BN285" s="163"/>
      <c r="BO285" s="163"/>
      <c r="BP285" s="163"/>
      <c r="BQ285" s="163"/>
      <c r="BR285" s="163"/>
      <c r="BS285" s="163"/>
      <c r="BT285" s="163"/>
      <c r="BU285" s="163"/>
      <c r="BV285" s="163"/>
      <c r="BW285" s="163"/>
      <c r="BX285" s="163"/>
      <c r="BY285" s="163"/>
      <c r="BZ285" s="163"/>
      <c r="CA285" s="163"/>
      <c r="CB285" s="163"/>
      <c r="CC285" s="163"/>
      <c r="CD285" s="163"/>
      <c r="CE285" s="163"/>
      <c r="CF285" s="163"/>
      <c r="CG285" s="163"/>
      <c r="CH285" s="163"/>
      <c r="CI285" s="163"/>
      <c r="CJ285" s="163"/>
      <c r="CK285" s="163"/>
      <c r="CL285" s="163"/>
      <c r="CM285" s="163"/>
      <c r="CN285" s="163"/>
      <c r="CO285" s="163"/>
      <c r="CP285" s="163"/>
      <c r="CQ285" s="163"/>
      <c r="CR285" s="163"/>
      <c r="CS285" s="163"/>
      <c r="CT285" s="163"/>
      <c r="CU285" s="163"/>
      <c r="CV285" s="163"/>
      <c r="CW285" s="163"/>
      <c r="CX285" s="163"/>
      <c r="CY285" s="163"/>
      <c r="CZ285" s="163"/>
      <c r="DA285" s="163"/>
      <c r="DB285" s="163"/>
      <c r="DC285" s="163"/>
      <c r="DD285" s="163"/>
      <c r="DE285" s="163"/>
      <c r="DF285" s="163"/>
      <c r="DG285" s="163"/>
      <c r="DH285" s="163"/>
      <c r="DI285" s="163"/>
      <c r="DJ285" s="163"/>
      <c r="DK285" s="163"/>
      <c r="DL285" s="163"/>
      <c r="DM285" s="163"/>
      <c r="DN285" s="163"/>
      <c r="DO285" s="163"/>
      <c r="DP285" s="163"/>
      <c r="DQ285" s="163"/>
      <c r="DR285" s="163"/>
      <c r="DS285" s="163"/>
      <c r="DT285" s="163"/>
      <c r="DU285" s="163"/>
      <c r="DV285" s="163"/>
      <c r="DW285" s="163"/>
      <c r="DX285" s="163"/>
      <c r="DY285" s="163"/>
      <c r="DZ285" s="163"/>
      <c r="EA285" s="163"/>
      <c r="EB285" s="163"/>
      <c r="EC285" s="163"/>
      <c r="ED285" s="163"/>
      <c r="EE285" s="163"/>
      <c r="EF285" s="163"/>
      <c r="EG285" s="163"/>
      <c r="EH285" s="163"/>
      <c r="EI285" s="163"/>
      <c r="EJ285" s="163"/>
      <c r="EK285" s="163"/>
    </row>
    <row r="286" spans="1:141" s="155" customFormat="1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  <c r="AC286" s="163"/>
      <c r="AD286" s="163"/>
      <c r="AE286" s="163"/>
      <c r="AF286" s="163"/>
      <c r="AG286" s="163"/>
      <c r="AH286" s="163"/>
      <c r="AI286" s="163"/>
      <c r="AJ286" s="163"/>
      <c r="AK286" s="163"/>
      <c r="AL286" s="163"/>
      <c r="AM286" s="163"/>
      <c r="AN286" s="163"/>
      <c r="AO286" s="163"/>
      <c r="AP286" s="163"/>
      <c r="AQ286" s="163"/>
      <c r="AR286" s="163"/>
      <c r="AS286" s="163"/>
      <c r="AT286" s="163"/>
      <c r="AU286" s="163"/>
      <c r="AV286" s="163"/>
      <c r="AW286" s="163"/>
      <c r="AX286" s="163"/>
      <c r="AY286" s="163"/>
      <c r="AZ286" s="163"/>
      <c r="BA286" s="163"/>
      <c r="BB286" s="163"/>
      <c r="BC286" s="163"/>
      <c r="BD286" s="163"/>
      <c r="BE286" s="163"/>
      <c r="BF286" s="163"/>
      <c r="BG286" s="163"/>
      <c r="BH286" s="163"/>
      <c r="BI286" s="163"/>
      <c r="BJ286" s="163"/>
      <c r="BK286" s="163"/>
      <c r="BL286" s="163"/>
      <c r="BM286" s="163"/>
      <c r="BN286" s="163"/>
      <c r="BO286" s="163"/>
      <c r="BP286" s="163"/>
      <c r="BQ286" s="163"/>
      <c r="BR286" s="163"/>
      <c r="BS286" s="163"/>
      <c r="BT286" s="163"/>
      <c r="BU286" s="163"/>
      <c r="BV286" s="163"/>
      <c r="BW286" s="163"/>
      <c r="BX286" s="163"/>
      <c r="BY286" s="163"/>
      <c r="BZ286" s="163"/>
      <c r="CA286" s="163"/>
      <c r="CB286" s="163"/>
      <c r="CC286" s="163"/>
      <c r="CD286" s="163"/>
      <c r="CE286" s="163"/>
      <c r="CF286" s="163"/>
      <c r="CG286" s="163"/>
      <c r="CH286" s="163"/>
      <c r="CI286" s="163"/>
      <c r="CJ286" s="163"/>
      <c r="CK286" s="163"/>
      <c r="CL286" s="163"/>
      <c r="CM286" s="163"/>
      <c r="CN286" s="163"/>
      <c r="CO286" s="163"/>
      <c r="CP286" s="163"/>
      <c r="CQ286" s="163"/>
      <c r="CR286" s="163"/>
      <c r="CS286" s="163"/>
      <c r="CT286" s="163"/>
      <c r="CU286" s="163"/>
      <c r="CV286" s="163"/>
      <c r="CW286" s="163"/>
      <c r="CX286" s="163"/>
      <c r="CY286" s="163"/>
      <c r="CZ286" s="163"/>
      <c r="DA286" s="163"/>
      <c r="DB286" s="163"/>
      <c r="DC286" s="163"/>
      <c r="DD286" s="163"/>
      <c r="DE286" s="163"/>
      <c r="DF286" s="163"/>
      <c r="DG286" s="163"/>
      <c r="DH286" s="163"/>
      <c r="DI286" s="163"/>
      <c r="DJ286" s="163"/>
      <c r="DK286" s="163"/>
      <c r="DL286" s="163"/>
      <c r="DM286" s="163"/>
      <c r="DN286" s="163"/>
      <c r="DO286" s="163"/>
      <c r="DP286" s="163"/>
      <c r="DQ286" s="163"/>
      <c r="DR286" s="163"/>
      <c r="DS286" s="163"/>
      <c r="DT286" s="163"/>
      <c r="DU286" s="163"/>
      <c r="DV286" s="163"/>
      <c r="DW286" s="163"/>
      <c r="DX286" s="163"/>
      <c r="DY286" s="163"/>
      <c r="DZ286" s="163"/>
      <c r="EA286" s="163"/>
      <c r="EB286" s="163"/>
      <c r="EC286" s="163"/>
      <c r="ED286" s="163"/>
      <c r="EE286" s="163"/>
      <c r="EF286" s="163"/>
      <c r="EG286" s="163"/>
      <c r="EH286" s="163"/>
      <c r="EI286" s="163"/>
      <c r="EJ286" s="163"/>
      <c r="EK286" s="163"/>
    </row>
    <row r="287" spans="1:141" s="155" customFormat="1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  <c r="AC287" s="163"/>
      <c r="AD287" s="163"/>
      <c r="AE287" s="163"/>
      <c r="AF287" s="163"/>
      <c r="AG287" s="163"/>
      <c r="AH287" s="163"/>
      <c r="AI287" s="163"/>
      <c r="AJ287" s="163"/>
      <c r="AK287" s="163"/>
      <c r="AL287" s="163"/>
      <c r="AM287" s="163"/>
      <c r="AN287" s="163"/>
      <c r="AO287" s="163"/>
      <c r="AP287" s="163"/>
      <c r="AQ287" s="163"/>
      <c r="AR287" s="163"/>
      <c r="AS287" s="163"/>
      <c r="AT287" s="163"/>
      <c r="AU287" s="163"/>
      <c r="AV287" s="163"/>
      <c r="AW287" s="163"/>
      <c r="AX287" s="163"/>
      <c r="AY287" s="163"/>
      <c r="AZ287" s="163"/>
      <c r="BA287" s="163"/>
      <c r="BB287" s="163"/>
      <c r="BC287" s="163"/>
      <c r="BD287" s="163"/>
      <c r="BE287" s="163"/>
      <c r="BF287" s="163"/>
      <c r="BG287" s="163"/>
      <c r="BH287" s="163"/>
      <c r="BI287" s="163"/>
      <c r="BJ287" s="163"/>
      <c r="BK287" s="163"/>
      <c r="BL287" s="163"/>
      <c r="BM287" s="163"/>
      <c r="BN287" s="163"/>
      <c r="BO287" s="163"/>
      <c r="BP287" s="163"/>
      <c r="BQ287" s="163"/>
      <c r="BR287" s="163"/>
      <c r="BS287" s="163"/>
      <c r="BT287" s="163"/>
      <c r="BU287" s="163"/>
      <c r="BV287" s="163"/>
      <c r="BW287" s="163"/>
      <c r="BX287" s="163"/>
      <c r="BY287" s="163"/>
      <c r="BZ287" s="163"/>
      <c r="CA287" s="163"/>
      <c r="CB287" s="163"/>
      <c r="CC287" s="163"/>
      <c r="CD287" s="163"/>
      <c r="CE287" s="163"/>
      <c r="CF287" s="163"/>
      <c r="CG287" s="163"/>
      <c r="CH287" s="163"/>
      <c r="CI287" s="163"/>
      <c r="CJ287" s="163"/>
      <c r="CK287" s="163"/>
      <c r="CL287" s="163"/>
      <c r="CM287" s="163"/>
      <c r="CN287" s="163"/>
      <c r="CO287" s="163"/>
      <c r="CP287" s="163"/>
      <c r="CQ287" s="163"/>
      <c r="CR287" s="163"/>
      <c r="CS287" s="163"/>
      <c r="CT287" s="163"/>
      <c r="CU287" s="163"/>
      <c r="CV287" s="163"/>
      <c r="CW287" s="163"/>
      <c r="CX287" s="163"/>
      <c r="CY287" s="163"/>
      <c r="CZ287" s="163"/>
      <c r="DA287" s="163"/>
      <c r="DB287" s="163"/>
      <c r="DC287" s="163"/>
      <c r="DD287" s="163"/>
      <c r="DE287" s="163"/>
      <c r="DF287" s="163"/>
      <c r="DG287" s="163"/>
      <c r="DH287" s="163"/>
      <c r="DI287" s="163"/>
      <c r="DJ287" s="163"/>
      <c r="DK287" s="163"/>
      <c r="DL287" s="163"/>
      <c r="DM287" s="163"/>
      <c r="DN287" s="163"/>
      <c r="DO287" s="163"/>
      <c r="DP287" s="163"/>
      <c r="DQ287" s="163"/>
      <c r="DR287" s="163"/>
      <c r="DS287" s="163"/>
      <c r="DT287" s="163"/>
      <c r="DU287" s="163"/>
      <c r="DV287" s="163"/>
      <c r="DW287" s="163"/>
      <c r="DX287" s="163"/>
      <c r="DY287" s="163"/>
      <c r="DZ287" s="163"/>
      <c r="EA287" s="163"/>
      <c r="EB287" s="163"/>
      <c r="EC287" s="163"/>
      <c r="ED287" s="163"/>
      <c r="EE287" s="163"/>
      <c r="EF287" s="163"/>
      <c r="EG287" s="163"/>
      <c r="EH287" s="163"/>
      <c r="EI287" s="163"/>
      <c r="EJ287" s="163"/>
      <c r="EK287" s="163"/>
    </row>
    <row r="288" spans="1:141" s="155" customFormat="1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  <c r="AC288" s="163"/>
      <c r="AD288" s="163"/>
      <c r="AE288" s="163"/>
      <c r="AF288" s="163"/>
      <c r="AG288" s="163"/>
      <c r="AH288" s="163"/>
      <c r="AI288" s="163"/>
      <c r="AJ288" s="163"/>
      <c r="AK288" s="163"/>
      <c r="AL288" s="163"/>
      <c r="AM288" s="163"/>
      <c r="AN288" s="163"/>
      <c r="AO288" s="163"/>
      <c r="AP288" s="163"/>
      <c r="AQ288" s="163"/>
      <c r="AR288" s="163"/>
      <c r="AS288" s="163"/>
      <c r="AT288" s="163"/>
      <c r="AU288" s="163"/>
      <c r="AV288" s="163"/>
      <c r="AW288" s="163"/>
      <c r="AX288" s="163"/>
      <c r="AY288" s="163"/>
      <c r="AZ288" s="163"/>
      <c r="BA288" s="163"/>
      <c r="BB288" s="163"/>
      <c r="BC288" s="163"/>
      <c r="BD288" s="163"/>
      <c r="BE288" s="163"/>
      <c r="BF288" s="163"/>
      <c r="BG288" s="163"/>
      <c r="BH288" s="163"/>
      <c r="BI288" s="163"/>
      <c r="BJ288" s="163"/>
      <c r="BK288" s="163"/>
      <c r="BL288" s="163"/>
      <c r="BM288" s="163"/>
      <c r="BN288" s="163"/>
      <c r="BO288" s="163"/>
      <c r="BP288" s="163"/>
      <c r="BQ288" s="163"/>
      <c r="BR288" s="163"/>
      <c r="BS288" s="163"/>
      <c r="BT288" s="163"/>
      <c r="BU288" s="163"/>
      <c r="BV288" s="163"/>
      <c r="BW288" s="163"/>
      <c r="BX288" s="163"/>
      <c r="BY288" s="163"/>
      <c r="BZ288" s="163"/>
      <c r="CA288" s="163"/>
      <c r="CB288" s="163"/>
      <c r="CC288" s="163"/>
      <c r="CD288" s="163"/>
      <c r="CE288" s="163"/>
      <c r="CF288" s="163"/>
      <c r="CG288" s="163"/>
      <c r="CH288" s="163"/>
      <c r="CI288" s="163"/>
      <c r="CJ288" s="163"/>
      <c r="CK288" s="163"/>
      <c r="CL288" s="163"/>
      <c r="CM288" s="163"/>
      <c r="CN288" s="163"/>
      <c r="CO288" s="163"/>
      <c r="CP288" s="163"/>
      <c r="CQ288" s="163"/>
      <c r="CR288" s="163"/>
      <c r="CS288" s="163"/>
      <c r="CT288" s="163"/>
      <c r="CU288" s="163"/>
      <c r="CV288" s="163"/>
      <c r="CW288" s="163"/>
      <c r="CX288" s="163"/>
      <c r="CY288" s="163"/>
      <c r="CZ288" s="163"/>
      <c r="DA288" s="163"/>
      <c r="DB288" s="163"/>
      <c r="DC288" s="163"/>
      <c r="DD288" s="163"/>
      <c r="DE288" s="163"/>
      <c r="DF288" s="163"/>
      <c r="DG288" s="163"/>
      <c r="DH288" s="163"/>
      <c r="DI288" s="163"/>
      <c r="DJ288" s="163"/>
      <c r="DK288" s="163"/>
      <c r="DL288" s="163"/>
      <c r="DM288" s="163"/>
      <c r="DN288" s="163"/>
      <c r="DO288" s="163"/>
      <c r="DP288" s="163"/>
      <c r="DQ288" s="163"/>
      <c r="DR288" s="163"/>
      <c r="DS288" s="163"/>
      <c r="DT288" s="163"/>
      <c r="DU288" s="163"/>
      <c r="DV288" s="163"/>
      <c r="DW288" s="163"/>
      <c r="DX288" s="163"/>
      <c r="DY288" s="163"/>
      <c r="DZ288" s="163"/>
      <c r="EA288" s="163"/>
      <c r="EB288" s="163"/>
      <c r="EC288" s="163"/>
      <c r="ED288" s="163"/>
      <c r="EE288" s="163"/>
      <c r="EF288" s="163"/>
      <c r="EG288" s="163"/>
      <c r="EH288" s="163"/>
      <c r="EI288" s="163"/>
      <c r="EJ288" s="163"/>
      <c r="EK288" s="163"/>
    </row>
    <row r="289" spans="1:141" s="155" customFormat="1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  <c r="AC289" s="163"/>
      <c r="AD289" s="163"/>
      <c r="AE289" s="163"/>
      <c r="AF289" s="163"/>
      <c r="AG289" s="163"/>
      <c r="AH289" s="163"/>
      <c r="AI289" s="163"/>
      <c r="AJ289" s="163"/>
      <c r="AK289" s="163"/>
      <c r="AL289" s="163"/>
      <c r="AM289" s="163"/>
      <c r="AN289" s="163"/>
      <c r="AO289" s="163"/>
      <c r="AP289" s="163"/>
      <c r="AQ289" s="163"/>
      <c r="AR289" s="163"/>
      <c r="AS289" s="163"/>
      <c r="AT289" s="163"/>
      <c r="AU289" s="163"/>
      <c r="AV289" s="163"/>
      <c r="AW289" s="163"/>
      <c r="AX289" s="163"/>
      <c r="AY289" s="163"/>
      <c r="AZ289" s="163"/>
      <c r="BA289" s="163"/>
      <c r="BB289" s="163"/>
      <c r="BC289" s="163"/>
      <c r="BD289" s="163"/>
      <c r="BE289" s="163"/>
      <c r="BF289" s="163"/>
      <c r="BG289" s="163"/>
      <c r="BH289" s="163"/>
      <c r="BI289" s="163"/>
      <c r="BJ289" s="163"/>
      <c r="BK289" s="163"/>
      <c r="BL289" s="163"/>
      <c r="BM289" s="163"/>
      <c r="BN289" s="163"/>
      <c r="BO289" s="163"/>
      <c r="BP289" s="163"/>
      <c r="BQ289" s="163"/>
      <c r="BR289" s="163"/>
      <c r="BS289" s="163"/>
      <c r="BT289" s="163"/>
      <c r="BU289" s="163"/>
      <c r="BV289" s="163"/>
      <c r="BW289" s="163"/>
      <c r="BX289" s="163"/>
      <c r="BY289" s="163"/>
      <c r="BZ289" s="163"/>
      <c r="CA289" s="163"/>
      <c r="CB289" s="163"/>
      <c r="CC289" s="163"/>
      <c r="CD289" s="163"/>
      <c r="CE289" s="163"/>
      <c r="CF289" s="163"/>
      <c r="CG289" s="163"/>
      <c r="CH289" s="163"/>
      <c r="CI289" s="163"/>
      <c r="CJ289" s="163"/>
      <c r="CK289" s="163"/>
      <c r="CL289" s="163"/>
      <c r="CM289" s="163"/>
      <c r="CN289" s="163"/>
      <c r="CO289" s="163"/>
      <c r="CP289" s="163"/>
      <c r="CQ289" s="163"/>
      <c r="CR289" s="163"/>
      <c r="CS289" s="163"/>
      <c r="CT289" s="163"/>
      <c r="CU289" s="163"/>
      <c r="CV289" s="163"/>
      <c r="CW289" s="163"/>
      <c r="CX289" s="163"/>
      <c r="CY289" s="163"/>
      <c r="CZ289" s="163"/>
      <c r="DA289" s="163"/>
      <c r="DB289" s="163"/>
      <c r="DC289" s="163"/>
      <c r="DD289" s="163"/>
      <c r="DE289" s="163"/>
      <c r="DF289" s="163"/>
      <c r="DG289" s="163"/>
      <c r="DH289" s="163"/>
      <c r="DI289" s="163"/>
      <c r="DJ289" s="163"/>
      <c r="DK289" s="163"/>
      <c r="DL289" s="163"/>
      <c r="DM289" s="163"/>
      <c r="DN289" s="163"/>
      <c r="DO289" s="163"/>
      <c r="DP289" s="163"/>
      <c r="DQ289" s="163"/>
      <c r="DR289" s="163"/>
      <c r="DS289" s="163"/>
      <c r="DT289" s="163"/>
      <c r="DU289" s="163"/>
      <c r="DV289" s="163"/>
      <c r="DW289" s="163"/>
      <c r="DX289" s="163"/>
      <c r="DY289" s="163"/>
      <c r="DZ289" s="163"/>
      <c r="EA289" s="163"/>
      <c r="EB289" s="163"/>
      <c r="EC289" s="163"/>
      <c r="ED289" s="163"/>
      <c r="EE289" s="163"/>
      <c r="EF289" s="163"/>
      <c r="EG289" s="163"/>
      <c r="EH289" s="163"/>
      <c r="EI289" s="163"/>
      <c r="EJ289" s="163"/>
      <c r="EK289" s="163"/>
    </row>
    <row r="290" spans="1:141" s="155" customFormat="1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  <c r="AC290" s="163"/>
      <c r="AD290" s="163"/>
      <c r="AE290" s="163"/>
      <c r="AF290" s="163"/>
      <c r="AG290" s="163"/>
      <c r="AH290" s="163"/>
      <c r="AI290" s="163"/>
      <c r="AJ290" s="163"/>
      <c r="AK290" s="163"/>
      <c r="AL290" s="163"/>
      <c r="AM290" s="163"/>
      <c r="AN290" s="163"/>
      <c r="AO290" s="163"/>
      <c r="AP290" s="163"/>
      <c r="AQ290" s="163"/>
      <c r="AR290" s="163"/>
      <c r="AS290" s="163"/>
      <c r="AT290" s="163"/>
      <c r="AU290" s="163"/>
      <c r="AV290" s="163"/>
      <c r="AW290" s="163"/>
      <c r="AX290" s="163"/>
      <c r="AY290" s="163"/>
      <c r="AZ290" s="163"/>
      <c r="BA290" s="163"/>
      <c r="BB290" s="163"/>
      <c r="BC290" s="163"/>
      <c r="BD290" s="163"/>
      <c r="BE290" s="163"/>
      <c r="BF290" s="163"/>
      <c r="BG290" s="163"/>
      <c r="BH290" s="163"/>
      <c r="BI290" s="163"/>
      <c r="BJ290" s="163"/>
      <c r="BK290" s="163"/>
      <c r="BL290" s="163"/>
      <c r="BM290" s="163"/>
      <c r="BN290" s="163"/>
      <c r="BO290" s="163"/>
      <c r="BP290" s="163"/>
      <c r="BQ290" s="163"/>
      <c r="BR290" s="163"/>
      <c r="BS290" s="163"/>
      <c r="BT290" s="163"/>
      <c r="BU290" s="163"/>
      <c r="BV290" s="163"/>
      <c r="BW290" s="163"/>
      <c r="BX290" s="163"/>
      <c r="BY290" s="163"/>
      <c r="BZ290" s="163"/>
      <c r="CA290" s="163"/>
      <c r="CB290" s="163"/>
      <c r="CC290" s="163"/>
      <c r="CD290" s="163"/>
      <c r="CE290" s="163"/>
      <c r="CF290" s="163"/>
      <c r="CG290" s="163"/>
      <c r="CH290" s="163"/>
      <c r="CI290" s="163"/>
      <c r="CJ290" s="163"/>
      <c r="CK290" s="163"/>
      <c r="CL290" s="163"/>
      <c r="CM290" s="163"/>
      <c r="CN290" s="163"/>
      <c r="CO290" s="163"/>
      <c r="CP290" s="163"/>
      <c r="CQ290" s="163"/>
      <c r="CR290" s="163"/>
      <c r="CS290" s="163"/>
      <c r="CT290" s="163"/>
      <c r="CU290" s="163"/>
      <c r="CV290" s="163"/>
      <c r="CW290" s="163"/>
      <c r="CX290" s="163"/>
      <c r="CY290" s="163"/>
      <c r="CZ290" s="163"/>
      <c r="DA290" s="163"/>
      <c r="DB290" s="163"/>
      <c r="DC290" s="163"/>
      <c r="DD290" s="163"/>
      <c r="DE290" s="163"/>
      <c r="DF290" s="163"/>
      <c r="DG290" s="163"/>
      <c r="DH290" s="163"/>
      <c r="DI290" s="163"/>
      <c r="DJ290" s="163"/>
      <c r="DK290" s="163"/>
      <c r="DL290" s="163"/>
      <c r="DM290" s="163"/>
      <c r="DN290" s="163"/>
      <c r="DO290" s="163"/>
      <c r="DP290" s="163"/>
      <c r="DQ290" s="163"/>
      <c r="DR290" s="163"/>
      <c r="DS290" s="163"/>
      <c r="DT290" s="163"/>
      <c r="DU290" s="163"/>
      <c r="DV290" s="163"/>
      <c r="DW290" s="163"/>
      <c r="DX290" s="163"/>
      <c r="DY290" s="163"/>
      <c r="DZ290" s="163"/>
      <c r="EA290" s="163"/>
      <c r="EB290" s="163"/>
      <c r="EC290" s="163"/>
      <c r="ED290" s="163"/>
      <c r="EE290" s="163"/>
      <c r="EF290" s="163"/>
      <c r="EG290" s="163"/>
      <c r="EH290" s="163"/>
      <c r="EI290" s="163"/>
      <c r="EJ290" s="163"/>
      <c r="EK290" s="163"/>
    </row>
    <row r="291" spans="1:141" s="155" customFormat="1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  <c r="AC291" s="163"/>
      <c r="AD291" s="163"/>
      <c r="AE291" s="163"/>
      <c r="AF291" s="163"/>
      <c r="AG291" s="163"/>
      <c r="AH291" s="163"/>
      <c r="AI291" s="163"/>
      <c r="AJ291" s="163"/>
      <c r="AK291" s="163"/>
      <c r="AL291" s="163"/>
      <c r="AM291" s="163"/>
      <c r="AN291" s="163"/>
      <c r="AO291" s="163"/>
      <c r="AP291" s="163"/>
      <c r="AQ291" s="163"/>
      <c r="AR291" s="163"/>
      <c r="AS291" s="163"/>
      <c r="AT291" s="163"/>
      <c r="AU291" s="163"/>
      <c r="AV291" s="163"/>
      <c r="AW291" s="163"/>
      <c r="AX291" s="163"/>
      <c r="AY291" s="163"/>
      <c r="AZ291" s="163"/>
      <c r="BA291" s="163"/>
      <c r="BB291" s="163"/>
      <c r="BC291" s="163"/>
      <c r="BD291" s="163"/>
      <c r="BE291" s="163"/>
      <c r="BF291" s="163"/>
      <c r="BG291" s="163"/>
      <c r="BH291" s="163"/>
      <c r="BI291" s="163"/>
      <c r="BJ291" s="163"/>
      <c r="BK291" s="163"/>
      <c r="BL291" s="163"/>
      <c r="BM291" s="163"/>
      <c r="BN291" s="163"/>
      <c r="BO291" s="163"/>
      <c r="BP291" s="163"/>
      <c r="BQ291" s="163"/>
      <c r="BR291" s="163"/>
      <c r="BS291" s="163"/>
      <c r="BT291" s="163"/>
      <c r="BU291" s="163"/>
      <c r="BV291" s="163"/>
      <c r="BW291" s="163"/>
      <c r="BX291" s="163"/>
      <c r="BY291" s="163"/>
      <c r="BZ291" s="163"/>
      <c r="CA291" s="163"/>
      <c r="CB291" s="163"/>
      <c r="CC291" s="163"/>
      <c r="CD291" s="163"/>
      <c r="CE291" s="163"/>
      <c r="CF291" s="163"/>
      <c r="CG291" s="163"/>
      <c r="CH291" s="163"/>
      <c r="CI291" s="163"/>
      <c r="CJ291" s="163"/>
      <c r="CK291" s="163"/>
      <c r="CL291" s="163"/>
      <c r="CM291" s="163"/>
      <c r="CN291" s="163"/>
      <c r="CO291" s="163"/>
      <c r="CP291" s="163"/>
      <c r="CQ291" s="163"/>
      <c r="CR291" s="163"/>
      <c r="CS291" s="163"/>
      <c r="CT291" s="163"/>
      <c r="CU291" s="163"/>
      <c r="CV291" s="163"/>
      <c r="CW291" s="163"/>
      <c r="CX291" s="163"/>
      <c r="CY291" s="163"/>
      <c r="CZ291" s="163"/>
      <c r="DA291" s="163"/>
      <c r="DB291" s="163"/>
      <c r="DC291" s="163"/>
      <c r="DD291" s="163"/>
      <c r="DE291" s="163"/>
      <c r="DF291" s="163"/>
      <c r="DG291" s="163"/>
      <c r="DH291" s="163"/>
      <c r="DI291" s="163"/>
      <c r="DJ291" s="163"/>
      <c r="DK291" s="163"/>
      <c r="DL291" s="163"/>
      <c r="DM291" s="163"/>
      <c r="DN291" s="163"/>
      <c r="DO291" s="163"/>
      <c r="DP291" s="163"/>
      <c r="DQ291" s="163"/>
      <c r="DR291" s="163"/>
      <c r="DS291" s="163"/>
      <c r="DT291" s="163"/>
      <c r="DU291" s="163"/>
      <c r="DV291" s="163"/>
      <c r="DW291" s="163"/>
      <c r="DX291" s="163"/>
      <c r="DY291" s="163"/>
      <c r="DZ291" s="163"/>
      <c r="EA291" s="163"/>
      <c r="EB291" s="163"/>
      <c r="EC291" s="163"/>
      <c r="ED291" s="163"/>
      <c r="EE291" s="163"/>
      <c r="EF291" s="163"/>
      <c r="EG291" s="163"/>
      <c r="EH291" s="163"/>
      <c r="EI291" s="163"/>
      <c r="EJ291" s="163"/>
      <c r="EK291" s="163"/>
    </row>
    <row r="292" spans="1:141" s="155" customFormat="1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  <c r="AC292" s="163"/>
      <c r="AD292" s="163"/>
      <c r="AE292" s="163"/>
      <c r="AF292" s="163"/>
      <c r="AG292" s="163"/>
      <c r="AH292" s="163"/>
      <c r="AI292" s="163"/>
      <c r="AJ292" s="163"/>
      <c r="AK292" s="163"/>
      <c r="AL292" s="163"/>
      <c r="AM292" s="163"/>
      <c r="AN292" s="163"/>
      <c r="AO292" s="163"/>
      <c r="AP292" s="163"/>
      <c r="AQ292" s="163"/>
      <c r="AR292" s="163"/>
      <c r="AS292" s="163"/>
      <c r="AT292" s="163"/>
      <c r="AU292" s="163"/>
      <c r="AV292" s="163"/>
      <c r="AW292" s="163"/>
      <c r="AX292" s="163"/>
      <c r="AY292" s="163"/>
      <c r="AZ292" s="163"/>
      <c r="BA292" s="163"/>
      <c r="BB292" s="163"/>
      <c r="BC292" s="163"/>
      <c r="BD292" s="163"/>
      <c r="BE292" s="163"/>
      <c r="BF292" s="163"/>
      <c r="BG292" s="163"/>
      <c r="BH292" s="163"/>
      <c r="BI292" s="163"/>
      <c r="BJ292" s="163"/>
      <c r="BK292" s="163"/>
      <c r="BL292" s="163"/>
      <c r="BM292" s="163"/>
      <c r="BN292" s="163"/>
      <c r="BO292" s="163"/>
      <c r="BP292" s="163"/>
      <c r="BQ292" s="163"/>
      <c r="BR292" s="163"/>
      <c r="BS292" s="163"/>
      <c r="BT292" s="163"/>
      <c r="BU292" s="163"/>
      <c r="BV292" s="163"/>
      <c r="BW292" s="163"/>
      <c r="BX292" s="163"/>
      <c r="BY292" s="163"/>
      <c r="BZ292" s="163"/>
      <c r="CA292" s="163"/>
      <c r="CB292" s="163"/>
      <c r="CC292" s="163"/>
      <c r="CD292" s="163"/>
      <c r="CE292" s="163"/>
      <c r="CF292" s="163"/>
      <c r="CG292" s="163"/>
      <c r="CH292" s="163"/>
      <c r="CI292" s="163"/>
      <c r="CJ292" s="163"/>
      <c r="CK292" s="163"/>
      <c r="CL292" s="163"/>
      <c r="CM292" s="163"/>
      <c r="CN292" s="163"/>
      <c r="CO292" s="163"/>
      <c r="CP292" s="163"/>
      <c r="CQ292" s="163"/>
      <c r="CR292" s="163"/>
      <c r="CS292" s="163"/>
      <c r="CT292" s="163"/>
      <c r="CU292" s="163"/>
      <c r="CV292" s="163"/>
      <c r="CW292" s="163"/>
      <c r="CX292" s="163"/>
      <c r="CY292" s="163"/>
      <c r="CZ292" s="163"/>
      <c r="DA292" s="163"/>
      <c r="DB292" s="163"/>
      <c r="DC292" s="163"/>
      <c r="DD292" s="163"/>
      <c r="DE292" s="163"/>
      <c r="DF292" s="163"/>
      <c r="DG292" s="163"/>
      <c r="DH292" s="163"/>
      <c r="DI292" s="163"/>
      <c r="DJ292" s="163"/>
      <c r="DK292" s="163"/>
      <c r="DL292" s="163"/>
      <c r="DM292" s="163"/>
      <c r="DN292" s="163"/>
      <c r="DO292" s="163"/>
      <c r="DP292" s="163"/>
      <c r="DQ292" s="163"/>
      <c r="DR292" s="163"/>
      <c r="DS292" s="163"/>
      <c r="DT292" s="163"/>
      <c r="DU292" s="163"/>
      <c r="DV292" s="163"/>
      <c r="DW292" s="163"/>
      <c r="DX292" s="163"/>
      <c r="DY292" s="163"/>
      <c r="DZ292" s="163"/>
      <c r="EA292" s="163"/>
      <c r="EB292" s="163"/>
      <c r="EC292" s="163"/>
      <c r="ED292" s="163"/>
      <c r="EE292" s="163"/>
      <c r="EF292" s="163"/>
      <c r="EG292" s="163"/>
      <c r="EH292" s="163"/>
      <c r="EI292" s="163"/>
      <c r="EJ292" s="163"/>
      <c r="EK292" s="163"/>
    </row>
    <row r="293" spans="1:141" s="155" customFormat="1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  <c r="AC293" s="163"/>
      <c r="AD293" s="163"/>
      <c r="AE293" s="163"/>
      <c r="AF293" s="163"/>
      <c r="AG293" s="163"/>
      <c r="AH293" s="163"/>
      <c r="AI293" s="163"/>
      <c r="AJ293" s="163"/>
      <c r="AK293" s="163"/>
      <c r="AL293" s="163"/>
      <c r="AM293" s="163"/>
      <c r="AN293" s="163"/>
      <c r="AO293" s="163"/>
      <c r="AP293" s="163"/>
      <c r="AQ293" s="163"/>
      <c r="AR293" s="163"/>
      <c r="AS293" s="163"/>
      <c r="AT293" s="163"/>
      <c r="AU293" s="163"/>
      <c r="AV293" s="163"/>
      <c r="AW293" s="163"/>
      <c r="AX293" s="163"/>
      <c r="AY293" s="163"/>
      <c r="AZ293" s="163"/>
      <c r="BA293" s="163"/>
      <c r="BB293" s="163"/>
      <c r="BC293" s="163"/>
      <c r="BD293" s="163"/>
      <c r="BE293" s="163"/>
      <c r="BF293" s="163"/>
      <c r="BG293" s="163"/>
      <c r="BH293" s="163"/>
      <c r="BI293" s="163"/>
      <c r="BJ293" s="163"/>
      <c r="BK293" s="163"/>
      <c r="BL293" s="163"/>
      <c r="BM293" s="163"/>
      <c r="BN293" s="163"/>
      <c r="BO293" s="163"/>
      <c r="BP293" s="163"/>
      <c r="BQ293" s="163"/>
      <c r="BR293" s="163"/>
      <c r="BS293" s="163"/>
      <c r="BT293" s="163"/>
      <c r="BU293" s="163"/>
      <c r="BV293" s="163"/>
      <c r="BW293" s="163"/>
      <c r="BX293" s="163"/>
      <c r="BY293" s="163"/>
      <c r="BZ293" s="163"/>
      <c r="CA293" s="163"/>
      <c r="CB293" s="163"/>
      <c r="CC293" s="163"/>
      <c r="CD293" s="163"/>
      <c r="CE293" s="163"/>
      <c r="CF293" s="163"/>
      <c r="CG293" s="163"/>
      <c r="CH293" s="163"/>
      <c r="CI293" s="163"/>
      <c r="CJ293" s="163"/>
      <c r="CK293" s="163"/>
      <c r="CL293" s="163"/>
      <c r="CM293" s="163"/>
      <c r="CN293" s="163"/>
      <c r="CO293" s="163"/>
      <c r="CP293" s="163"/>
      <c r="CQ293" s="163"/>
      <c r="CR293" s="163"/>
      <c r="CS293" s="163"/>
      <c r="CT293" s="163"/>
      <c r="CU293" s="163"/>
      <c r="CV293" s="163"/>
      <c r="CW293" s="163"/>
      <c r="CX293" s="163"/>
      <c r="CY293" s="163"/>
      <c r="CZ293" s="163"/>
      <c r="DA293" s="163"/>
      <c r="DB293" s="163"/>
      <c r="DC293" s="163"/>
      <c r="DD293" s="163"/>
      <c r="DE293" s="163"/>
      <c r="DF293" s="163"/>
      <c r="DG293" s="163"/>
      <c r="DH293" s="163"/>
      <c r="DI293" s="163"/>
      <c r="DJ293" s="163"/>
      <c r="DK293" s="163"/>
      <c r="DL293" s="163"/>
      <c r="DM293" s="163"/>
      <c r="DN293" s="163"/>
      <c r="DO293" s="163"/>
      <c r="DP293" s="163"/>
      <c r="DQ293" s="163"/>
      <c r="DR293" s="163"/>
      <c r="DS293" s="163"/>
      <c r="DT293" s="163"/>
      <c r="DU293" s="163"/>
      <c r="DV293" s="163"/>
      <c r="DW293" s="163"/>
      <c r="DX293" s="163"/>
      <c r="DY293" s="163"/>
      <c r="DZ293" s="163"/>
      <c r="EA293" s="163"/>
      <c r="EB293" s="163"/>
      <c r="EC293" s="163"/>
      <c r="ED293" s="163"/>
      <c r="EE293" s="163"/>
      <c r="EF293" s="163"/>
      <c r="EG293" s="163"/>
      <c r="EH293" s="163"/>
      <c r="EI293" s="163"/>
      <c r="EJ293" s="163"/>
      <c r="EK293" s="163"/>
    </row>
    <row r="294" spans="1:141" s="155" customFormat="1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  <c r="AC294" s="163"/>
      <c r="AD294" s="163"/>
      <c r="AE294" s="163"/>
      <c r="AF294" s="163"/>
      <c r="AG294" s="163"/>
      <c r="AH294" s="163"/>
      <c r="AI294" s="163"/>
      <c r="AJ294" s="163"/>
      <c r="AK294" s="163"/>
      <c r="AL294" s="163"/>
      <c r="AM294" s="163"/>
      <c r="AN294" s="163"/>
      <c r="AO294" s="163"/>
      <c r="AP294" s="163"/>
      <c r="AQ294" s="163"/>
      <c r="AR294" s="163"/>
      <c r="AS294" s="163"/>
      <c r="AT294" s="163"/>
      <c r="AU294" s="163"/>
      <c r="AV294" s="163"/>
      <c r="AW294" s="163"/>
      <c r="AX294" s="163"/>
      <c r="AY294" s="163"/>
      <c r="AZ294" s="163"/>
      <c r="BA294" s="163"/>
      <c r="BB294" s="163"/>
      <c r="BC294" s="163"/>
      <c r="BD294" s="163"/>
      <c r="BE294" s="163"/>
      <c r="BF294" s="163"/>
      <c r="BG294" s="163"/>
      <c r="BH294" s="163"/>
      <c r="BI294" s="163"/>
      <c r="BJ294" s="163"/>
      <c r="BK294" s="163"/>
      <c r="BL294" s="163"/>
      <c r="BM294" s="163"/>
      <c r="BN294" s="163"/>
      <c r="BO294" s="163"/>
      <c r="BP294" s="163"/>
      <c r="BQ294" s="163"/>
      <c r="BR294" s="163"/>
      <c r="BS294" s="163"/>
      <c r="BT294" s="163"/>
      <c r="BU294" s="163"/>
      <c r="BV294" s="163"/>
      <c r="BW294" s="163"/>
      <c r="BX294" s="163"/>
      <c r="BY294" s="163"/>
      <c r="BZ294" s="163"/>
      <c r="CA294" s="163"/>
      <c r="CB294" s="163"/>
      <c r="CC294" s="163"/>
      <c r="CD294" s="163"/>
      <c r="CE294" s="163"/>
      <c r="CF294" s="163"/>
      <c r="CG294" s="163"/>
      <c r="CH294" s="163"/>
      <c r="CI294" s="163"/>
      <c r="CJ294" s="163"/>
      <c r="CK294" s="163"/>
      <c r="CL294" s="163"/>
      <c r="CM294" s="163"/>
      <c r="CN294" s="163"/>
      <c r="CO294" s="163"/>
      <c r="CP294" s="163"/>
      <c r="CQ294" s="163"/>
      <c r="CR294" s="163"/>
      <c r="CS294" s="163"/>
      <c r="CT294" s="163"/>
      <c r="CU294" s="163"/>
      <c r="CV294" s="163"/>
      <c r="CW294" s="163"/>
      <c r="CX294" s="163"/>
      <c r="CY294" s="163"/>
      <c r="CZ294" s="163"/>
      <c r="DA294" s="163"/>
      <c r="DB294" s="163"/>
      <c r="DC294" s="163"/>
      <c r="DD294" s="163"/>
      <c r="DE294" s="163"/>
      <c r="DF294" s="163"/>
      <c r="DG294" s="163"/>
      <c r="DH294" s="163"/>
      <c r="DI294" s="163"/>
      <c r="DJ294" s="163"/>
      <c r="DK294" s="163"/>
      <c r="DL294" s="163"/>
      <c r="DM294" s="163"/>
      <c r="DN294" s="163"/>
      <c r="DO294" s="163"/>
      <c r="DP294" s="163"/>
      <c r="DQ294" s="163"/>
      <c r="DR294" s="163"/>
      <c r="DS294" s="163"/>
      <c r="DT294" s="163"/>
      <c r="DU294" s="163"/>
      <c r="DV294" s="163"/>
      <c r="DW294" s="163"/>
      <c r="DX294" s="163"/>
      <c r="DY294" s="163"/>
      <c r="DZ294" s="163"/>
      <c r="EA294" s="163"/>
      <c r="EB294" s="163"/>
      <c r="EC294" s="163"/>
      <c r="ED294" s="163"/>
      <c r="EE294" s="163"/>
      <c r="EF294" s="163"/>
      <c r="EG294" s="163"/>
      <c r="EH294" s="163"/>
      <c r="EI294" s="163"/>
      <c r="EJ294" s="163"/>
      <c r="EK294" s="163"/>
    </row>
    <row r="295" spans="1:141" s="155" customFormat="1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  <c r="AC295" s="163"/>
      <c r="AD295" s="163"/>
      <c r="AE295" s="163"/>
      <c r="AF295" s="163"/>
      <c r="AG295" s="163"/>
      <c r="AH295" s="163"/>
      <c r="AI295" s="163"/>
      <c r="AJ295" s="163"/>
      <c r="AK295" s="163"/>
      <c r="AL295" s="163"/>
      <c r="AM295" s="163"/>
      <c r="AN295" s="163"/>
      <c r="AO295" s="163"/>
      <c r="AP295" s="163"/>
      <c r="AQ295" s="163"/>
      <c r="AR295" s="163"/>
      <c r="AS295" s="163"/>
      <c r="AT295" s="163"/>
      <c r="AU295" s="163"/>
      <c r="AV295" s="163"/>
      <c r="AW295" s="163"/>
      <c r="AX295" s="163"/>
      <c r="AY295" s="163"/>
      <c r="AZ295" s="163"/>
      <c r="BA295" s="163"/>
      <c r="BB295" s="163"/>
      <c r="BC295" s="163"/>
      <c r="BD295" s="163"/>
      <c r="BE295" s="163"/>
      <c r="BF295" s="163"/>
      <c r="BG295" s="163"/>
      <c r="BH295" s="163"/>
      <c r="BI295" s="163"/>
      <c r="BJ295" s="163"/>
      <c r="BK295" s="163"/>
      <c r="BL295" s="163"/>
      <c r="BM295" s="163"/>
      <c r="BN295" s="163"/>
      <c r="BO295" s="163"/>
      <c r="BP295" s="163"/>
      <c r="BQ295" s="163"/>
      <c r="BR295" s="163"/>
      <c r="BS295" s="163"/>
      <c r="BT295" s="163"/>
      <c r="BU295" s="163"/>
      <c r="BV295" s="163"/>
      <c r="BW295" s="163"/>
      <c r="BX295" s="163"/>
      <c r="BY295" s="163"/>
      <c r="BZ295" s="163"/>
      <c r="CA295" s="163"/>
      <c r="CB295" s="163"/>
      <c r="CC295" s="163"/>
      <c r="CD295" s="163"/>
      <c r="CE295" s="163"/>
      <c r="CF295" s="163"/>
      <c r="CG295" s="163"/>
      <c r="CH295" s="163"/>
      <c r="CI295" s="163"/>
      <c r="CJ295" s="163"/>
      <c r="CK295" s="163"/>
      <c r="CL295" s="163"/>
      <c r="CM295" s="163"/>
      <c r="CN295" s="163"/>
      <c r="CO295" s="163"/>
      <c r="CP295" s="163"/>
      <c r="CQ295" s="163"/>
      <c r="CR295" s="163"/>
      <c r="CS295" s="163"/>
      <c r="CT295" s="163"/>
      <c r="CU295" s="163"/>
      <c r="CV295" s="163"/>
      <c r="CW295" s="163"/>
      <c r="CX295" s="163"/>
      <c r="CY295" s="163"/>
      <c r="CZ295" s="163"/>
      <c r="DA295" s="163"/>
      <c r="DB295" s="163"/>
      <c r="DC295" s="163"/>
      <c r="DD295" s="163"/>
      <c r="DE295" s="163"/>
      <c r="DF295" s="163"/>
      <c r="DG295" s="163"/>
      <c r="DH295" s="163"/>
      <c r="DI295" s="163"/>
      <c r="DJ295" s="163"/>
      <c r="DK295" s="163"/>
      <c r="DL295" s="163"/>
      <c r="DM295" s="163"/>
      <c r="DN295" s="163"/>
      <c r="DO295" s="163"/>
      <c r="DP295" s="163"/>
      <c r="DQ295" s="163"/>
      <c r="DR295" s="163"/>
      <c r="DS295" s="163"/>
      <c r="DT295" s="163"/>
      <c r="DU295" s="163"/>
      <c r="DV295" s="163"/>
      <c r="DW295" s="163"/>
      <c r="DX295" s="163"/>
      <c r="DY295" s="163"/>
      <c r="DZ295" s="163"/>
      <c r="EA295" s="163"/>
      <c r="EB295" s="163"/>
      <c r="EC295" s="163"/>
      <c r="ED295" s="163"/>
      <c r="EE295" s="163"/>
      <c r="EF295" s="163"/>
      <c r="EG295" s="163"/>
      <c r="EH295" s="163"/>
      <c r="EI295" s="163"/>
      <c r="EJ295" s="163"/>
      <c r="EK295" s="163"/>
    </row>
    <row r="296" spans="1:141" s="155" customFormat="1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  <c r="AC296" s="163"/>
      <c r="AD296" s="163"/>
      <c r="AE296" s="163"/>
      <c r="AF296" s="163"/>
      <c r="AG296" s="163"/>
      <c r="AH296" s="163"/>
      <c r="AI296" s="163"/>
      <c r="AJ296" s="163"/>
      <c r="AK296" s="163"/>
      <c r="AL296" s="163"/>
      <c r="AM296" s="163"/>
      <c r="AN296" s="163"/>
      <c r="AO296" s="163"/>
      <c r="AP296" s="163"/>
      <c r="AQ296" s="163"/>
      <c r="AR296" s="163"/>
      <c r="AS296" s="163"/>
      <c r="AT296" s="163"/>
      <c r="AU296" s="163"/>
      <c r="AV296" s="163"/>
      <c r="AW296" s="163"/>
      <c r="AX296" s="163"/>
      <c r="AY296" s="163"/>
      <c r="AZ296" s="163"/>
      <c r="BA296" s="163"/>
      <c r="BB296" s="163"/>
      <c r="BC296" s="163"/>
      <c r="BD296" s="163"/>
      <c r="BE296" s="163"/>
      <c r="BF296" s="163"/>
      <c r="BG296" s="163"/>
      <c r="BH296" s="163"/>
      <c r="BI296" s="163"/>
      <c r="BJ296" s="163"/>
      <c r="BK296" s="163"/>
      <c r="BL296" s="163"/>
      <c r="BM296" s="163"/>
      <c r="BN296" s="163"/>
      <c r="BO296" s="163"/>
      <c r="BP296" s="163"/>
      <c r="BQ296" s="163"/>
      <c r="BR296" s="163"/>
      <c r="BS296" s="163"/>
      <c r="BT296" s="163"/>
      <c r="BU296" s="163"/>
      <c r="BV296" s="163"/>
      <c r="BW296" s="163"/>
      <c r="BX296" s="163"/>
      <c r="BY296" s="163"/>
      <c r="BZ296" s="163"/>
      <c r="CA296" s="163"/>
      <c r="CB296" s="163"/>
      <c r="CC296" s="163"/>
      <c r="CD296" s="163"/>
      <c r="CE296" s="163"/>
      <c r="CF296" s="163"/>
      <c r="CG296" s="163"/>
      <c r="CH296" s="163"/>
      <c r="CI296" s="163"/>
      <c r="CJ296" s="163"/>
      <c r="CK296" s="163"/>
      <c r="CL296" s="163"/>
      <c r="CM296" s="163"/>
      <c r="CN296" s="163"/>
      <c r="CO296" s="163"/>
      <c r="CP296" s="163"/>
      <c r="CQ296" s="163"/>
      <c r="CR296" s="163"/>
      <c r="CS296" s="163"/>
      <c r="CT296" s="163"/>
      <c r="CU296" s="163"/>
      <c r="CV296" s="163"/>
      <c r="CW296" s="163"/>
      <c r="CX296" s="163"/>
      <c r="CY296" s="163"/>
      <c r="CZ296" s="163"/>
      <c r="DA296" s="163"/>
      <c r="DB296" s="163"/>
      <c r="DC296" s="163"/>
      <c r="DD296" s="163"/>
      <c r="DE296" s="163"/>
      <c r="DF296" s="163"/>
      <c r="DG296" s="163"/>
      <c r="DH296" s="163"/>
      <c r="DI296" s="163"/>
      <c r="DJ296" s="163"/>
      <c r="DK296" s="163"/>
      <c r="DL296" s="163"/>
      <c r="DM296" s="163"/>
      <c r="DN296" s="163"/>
      <c r="DO296" s="163"/>
      <c r="DP296" s="163"/>
      <c r="DQ296" s="163"/>
      <c r="DR296" s="163"/>
      <c r="DS296" s="163"/>
      <c r="DT296" s="163"/>
      <c r="DU296" s="163"/>
      <c r="DV296" s="163"/>
      <c r="DW296" s="163"/>
      <c r="DX296" s="163"/>
      <c r="DY296" s="163"/>
      <c r="DZ296" s="163"/>
      <c r="EA296" s="163"/>
      <c r="EB296" s="163"/>
      <c r="EC296" s="163"/>
      <c r="ED296" s="163"/>
      <c r="EE296" s="163"/>
      <c r="EF296" s="163"/>
      <c r="EG296" s="163"/>
      <c r="EH296" s="163"/>
      <c r="EI296" s="163"/>
      <c r="EJ296" s="163"/>
      <c r="EK296" s="163"/>
    </row>
    <row r="297" spans="1:141" s="155" customFormat="1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  <c r="AC297" s="163"/>
      <c r="AD297" s="163"/>
      <c r="AE297" s="163"/>
      <c r="AF297" s="163"/>
      <c r="AG297" s="163"/>
      <c r="AH297" s="163"/>
      <c r="AI297" s="163"/>
      <c r="AJ297" s="163"/>
      <c r="AK297" s="163"/>
      <c r="AL297" s="163"/>
      <c r="AM297" s="163"/>
      <c r="AN297" s="163"/>
      <c r="AO297" s="163"/>
      <c r="AP297" s="163"/>
      <c r="AQ297" s="163"/>
      <c r="AR297" s="163"/>
      <c r="AS297" s="163"/>
      <c r="AT297" s="163"/>
      <c r="AU297" s="163"/>
      <c r="AV297" s="163"/>
      <c r="AW297" s="163"/>
      <c r="AX297" s="163"/>
      <c r="AY297" s="163"/>
      <c r="AZ297" s="163"/>
      <c r="BA297" s="163"/>
      <c r="BB297" s="163"/>
      <c r="BC297" s="163"/>
      <c r="BD297" s="163"/>
      <c r="BE297" s="163"/>
      <c r="BF297" s="163"/>
      <c r="BG297" s="163"/>
      <c r="BH297" s="163"/>
      <c r="BI297" s="163"/>
      <c r="BJ297" s="163"/>
      <c r="BK297" s="163"/>
      <c r="BL297" s="163"/>
      <c r="BM297" s="163"/>
      <c r="BN297" s="163"/>
      <c r="BO297" s="163"/>
      <c r="BP297" s="163"/>
      <c r="BQ297" s="163"/>
      <c r="BR297" s="163"/>
      <c r="BS297" s="163"/>
      <c r="BT297" s="163"/>
      <c r="BU297" s="163"/>
      <c r="BV297" s="163"/>
      <c r="BW297" s="163"/>
      <c r="BX297" s="163"/>
      <c r="BY297" s="163"/>
      <c r="BZ297" s="163"/>
      <c r="CA297" s="163"/>
      <c r="CB297" s="163"/>
      <c r="CC297" s="163"/>
      <c r="CD297" s="163"/>
      <c r="CE297" s="163"/>
      <c r="CF297" s="163"/>
      <c r="CG297" s="163"/>
      <c r="CH297" s="163"/>
      <c r="CI297" s="163"/>
      <c r="CJ297" s="163"/>
      <c r="CK297" s="163"/>
      <c r="CL297" s="163"/>
      <c r="CM297" s="163"/>
      <c r="CN297" s="163"/>
      <c r="CO297" s="163"/>
      <c r="CP297" s="163"/>
      <c r="CQ297" s="163"/>
      <c r="CR297" s="163"/>
      <c r="CS297" s="163"/>
      <c r="CT297" s="163"/>
      <c r="CU297" s="163"/>
      <c r="CV297" s="163"/>
      <c r="CW297" s="163"/>
      <c r="CX297" s="163"/>
      <c r="CY297" s="163"/>
      <c r="CZ297" s="163"/>
      <c r="DA297" s="163"/>
      <c r="DB297" s="163"/>
      <c r="DC297" s="163"/>
      <c r="DD297" s="163"/>
      <c r="DE297" s="163"/>
      <c r="DF297" s="163"/>
      <c r="DG297" s="163"/>
      <c r="DH297" s="163"/>
      <c r="DI297" s="163"/>
      <c r="DJ297" s="163"/>
      <c r="DK297" s="163"/>
      <c r="DL297" s="163"/>
      <c r="DM297" s="163"/>
      <c r="DN297" s="163"/>
      <c r="DO297" s="163"/>
      <c r="DP297" s="163"/>
      <c r="DQ297" s="163"/>
      <c r="DR297" s="163"/>
      <c r="DS297" s="163"/>
      <c r="DT297" s="163"/>
      <c r="DU297" s="163"/>
      <c r="DV297" s="163"/>
      <c r="DW297" s="163"/>
      <c r="DX297" s="163"/>
      <c r="DY297" s="163"/>
      <c r="DZ297" s="163"/>
      <c r="EA297" s="163"/>
      <c r="EB297" s="163"/>
      <c r="EC297" s="163"/>
      <c r="ED297" s="163"/>
      <c r="EE297" s="163"/>
      <c r="EF297" s="163"/>
      <c r="EG297" s="163"/>
      <c r="EH297" s="163"/>
      <c r="EI297" s="163"/>
      <c r="EJ297" s="163"/>
      <c r="EK297" s="163"/>
    </row>
    <row r="298" spans="1:141" s="155" customFormat="1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  <c r="AC298" s="163"/>
      <c r="AD298" s="163"/>
      <c r="AE298" s="163"/>
      <c r="AF298" s="163"/>
      <c r="AG298" s="163"/>
      <c r="AH298" s="163"/>
      <c r="AI298" s="163"/>
      <c r="AJ298" s="163"/>
      <c r="AK298" s="163"/>
      <c r="AL298" s="163"/>
      <c r="AM298" s="163"/>
      <c r="AN298" s="163"/>
      <c r="AO298" s="163"/>
      <c r="AP298" s="163"/>
      <c r="AQ298" s="163"/>
      <c r="AR298" s="163"/>
      <c r="AS298" s="163"/>
      <c r="AT298" s="163"/>
      <c r="AU298" s="163"/>
      <c r="AV298" s="163"/>
      <c r="AW298" s="163"/>
      <c r="AX298" s="163"/>
      <c r="AY298" s="163"/>
      <c r="AZ298" s="163"/>
      <c r="BA298" s="163"/>
      <c r="BB298" s="163"/>
      <c r="BC298" s="163"/>
      <c r="BD298" s="163"/>
      <c r="BE298" s="163"/>
      <c r="BF298" s="163"/>
      <c r="BG298" s="163"/>
      <c r="BH298" s="163"/>
      <c r="BI298" s="163"/>
      <c r="BJ298" s="163"/>
      <c r="BK298" s="163"/>
      <c r="BL298" s="163"/>
      <c r="BM298" s="163"/>
      <c r="BN298" s="163"/>
      <c r="BO298" s="163"/>
      <c r="BP298" s="163"/>
      <c r="BQ298" s="163"/>
      <c r="BR298" s="163"/>
      <c r="BS298" s="163"/>
      <c r="BT298" s="163"/>
      <c r="BU298" s="163"/>
      <c r="BV298" s="163"/>
      <c r="BW298" s="163"/>
      <c r="BX298" s="163"/>
      <c r="BY298" s="163"/>
      <c r="BZ298" s="163"/>
      <c r="CA298" s="163"/>
      <c r="CB298" s="163"/>
      <c r="CC298" s="163"/>
      <c r="CD298" s="163"/>
      <c r="CE298" s="163"/>
      <c r="CF298" s="163"/>
      <c r="CG298" s="163"/>
      <c r="CH298" s="163"/>
      <c r="CI298" s="163"/>
      <c r="CJ298" s="163"/>
      <c r="CK298" s="163"/>
      <c r="CL298" s="163"/>
      <c r="CM298" s="163"/>
      <c r="CN298" s="163"/>
      <c r="CO298" s="163"/>
      <c r="CP298" s="163"/>
      <c r="CQ298" s="163"/>
      <c r="CR298" s="163"/>
      <c r="CS298" s="163"/>
      <c r="CT298" s="163"/>
      <c r="CU298" s="163"/>
      <c r="CV298" s="163"/>
      <c r="CW298" s="163"/>
      <c r="CX298" s="163"/>
      <c r="CY298" s="163"/>
      <c r="CZ298" s="163"/>
      <c r="DA298" s="163"/>
      <c r="DB298" s="163"/>
      <c r="DC298" s="163"/>
      <c r="DD298" s="163"/>
      <c r="DE298" s="163"/>
      <c r="DF298" s="163"/>
      <c r="DG298" s="163"/>
      <c r="DH298" s="163"/>
      <c r="DI298" s="163"/>
      <c r="DJ298" s="163"/>
      <c r="DK298" s="163"/>
      <c r="DL298" s="163"/>
      <c r="DM298" s="163"/>
      <c r="DN298" s="163"/>
      <c r="DO298" s="163"/>
      <c r="DP298" s="163"/>
      <c r="DQ298" s="163"/>
      <c r="DR298" s="163"/>
      <c r="DS298" s="163"/>
      <c r="DT298" s="163"/>
      <c r="DU298" s="163"/>
      <c r="DV298" s="163"/>
      <c r="DW298" s="163"/>
      <c r="DX298" s="163"/>
      <c r="DY298" s="163"/>
      <c r="DZ298" s="163"/>
      <c r="EA298" s="163"/>
      <c r="EB298" s="163"/>
      <c r="EC298" s="163"/>
      <c r="ED298" s="163"/>
      <c r="EE298" s="163"/>
      <c r="EF298" s="163"/>
      <c r="EG298" s="163"/>
      <c r="EH298" s="163"/>
      <c r="EI298" s="163"/>
      <c r="EJ298" s="163"/>
      <c r="EK298" s="163"/>
    </row>
    <row r="299" spans="1:141" s="155" customFormat="1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  <c r="AC299" s="163"/>
      <c r="AD299" s="163"/>
      <c r="AE299" s="163"/>
      <c r="AF299" s="163"/>
      <c r="AG299" s="163"/>
      <c r="AH299" s="163"/>
      <c r="AI299" s="163"/>
      <c r="AJ299" s="163"/>
      <c r="AK299" s="163"/>
      <c r="AL299" s="163"/>
      <c r="AM299" s="163"/>
      <c r="AN299" s="163"/>
      <c r="AO299" s="163"/>
      <c r="AP299" s="163"/>
      <c r="AQ299" s="163"/>
      <c r="AR299" s="163"/>
      <c r="AS299" s="163"/>
      <c r="AT299" s="163"/>
      <c r="AU299" s="163"/>
      <c r="AV299" s="163"/>
      <c r="AW299" s="163"/>
      <c r="AX299" s="163"/>
      <c r="AY299" s="163"/>
      <c r="AZ299" s="163"/>
      <c r="BA299" s="163"/>
      <c r="BB299" s="163"/>
      <c r="BC299" s="163"/>
      <c r="BD299" s="163"/>
      <c r="BE299" s="163"/>
      <c r="BF299" s="163"/>
      <c r="BG299" s="163"/>
      <c r="BH299" s="163"/>
      <c r="BI299" s="163"/>
      <c r="BJ299" s="163"/>
      <c r="BK299" s="163"/>
      <c r="BL299" s="163"/>
      <c r="BM299" s="163"/>
      <c r="BN299" s="163"/>
      <c r="BO299" s="163"/>
      <c r="BP299" s="163"/>
      <c r="BQ299" s="163"/>
      <c r="BR299" s="163"/>
      <c r="BS299" s="163"/>
      <c r="BT299" s="163"/>
      <c r="BU299" s="163"/>
      <c r="BV299" s="163"/>
      <c r="BW299" s="163"/>
      <c r="BX299" s="163"/>
      <c r="BY299" s="163"/>
      <c r="BZ299" s="163"/>
      <c r="CA299" s="163"/>
      <c r="CB299" s="163"/>
      <c r="CC299" s="163"/>
      <c r="CD299" s="163"/>
      <c r="CE299" s="163"/>
      <c r="CF299" s="163"/>
      <c r="CG299" s="163"/>
      <c r="CH299" s="163"/>
      <c r="CI299" s="163"/>
      <c r="CJ299" s="163"/>
      <c r="CK299" s="163"/>
      <c r="CL299" s="163"/>
      <c r="CM299" s="163"/>
      <c r="CN299" s="163"/>
      <c r="CO299" s="163"/>
      <c r="CP299" s="163"/>
      <c r="CQ299" s="163"/>
      <c r="CR299" s="163"/>
      <c r="CS299" s="163"/>
      <c r="CT299" s="163"/>
      <c r="CU299" s="163"/>
      <c r="CV299" s="163"/>
      <c r="CW299" s="163"/>
      <c r="CX299" s="163"/>
      <c r="CY299" s="163"/>
      <c r="CZ299" s="163"/>
      <c r="DA299" s="163"/>
      <c r="DB299" s="163"/>
      <c r="DC299" s="163"/>
      <c r="DD299" s="163"/>
      <c r="DE299" s="163"/>
      <c r="DF299" s="163"/>
      <c r="DG299" s="163"/>
      <c r="DH299" s="163"/>
      <c r="DI299" s="163"/>
      <c r="DJ299" s="163"/>
      <c r="DK299" s="163"/>
      <c r="DL299" s="163"/>
      <c r="DM299" s="163"/>
      <c r="DN299" s="163"/>
      <c r="DO299" s="163"/>
      <c r="DP299" s="163"/>
      <c r="DQ299" s="163"/>
      <c r="DR299" s="163"/>
      <c r="DS299" s="163"/>
      <c r="DT299" s="163"/>
      <c r="DU299" s="163"/>
      <c r="DV299" s="163"/>
      <c r="DW299" s="163"/>
      <c r="DX299" s="163"/>
      <c r="DY299" s="163"/>
      <c r="DZ299" s="163"/>
      <c r="EA299" s="163"/>
      <c r="EB299" s="163"/>
      <c r="EC299" s="163"/>
      <c r="ED299" s="163"/>
      <c r="EE299" s="163"/>
      <c r="EF299" s="163"/>
      <c r="EG299" s="163"/>
      <c r="EH299" s="163"/>
      <c r="EI299" s="163"/>
      <c r="EJ299" s="163"/>
      <c r="EK299" s="163"/>
    </row>
    <row r="300" spans="1:141" s="155" customFormat="1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  <c r="AC300" s="163"/>
      <c r="AD300" s="163"/>
      <c r="AE300" s="163"/>
      <c r="AF300" s="163"/>
      <c r="AG300" s="163"/>
      <c r="AH300" s="163"/>
      <c r="AI300" s="163"/>
      <c r="AJ300" s="163"/>
      <c r="AK300" s="163"/>
      <c r="AL300" s="163"/>
      <c r="AM300" s="163"/>
      <c r="AN300" s="163"/>
      <c r="AO300" s="163"/>
      <c r="AP300" s="163"/>
      <c r="AQ300" s="163"/>
      <c r="AR300" s="163"/>
      <c r="AS300" s="163"/>
      <c r="AT300" s="163"/>
      <c r="AU300" s="163"/>
      <c r="AV300" s="163"/>
      <c r="AW300" s="163"/>
      <c r="AX300" s="163"/>
      <c r="AY300" s="163"/>
      <c r="AZ300" s="163"/>
      <c r="BA300" s="163"/>
      <c r="BB300" s="163"/>
      <c r="BC300" s="163"/>
      <c r="BD300" s="163"/>
      <c r="BE300" s="163"/>
      <c r="BF300" s="163"/>
      <c r="BG300" s="163"/>
      <c r="BH300" s="163"/>
      <c r="BI300" s="163"/>
      <c r="BJ300" s="163"/>
      <c r="BK300" s="163"/>
      <c r="BL300" s="163"/>
      <c r="BM300" s="163"/>
      <c r="BN300" s="163"/>
      <c r="BO300" s="163"/>
      <c r="BP300" s="163"/>
      <c r="BQ300" s="163"/>
      <c r="BR300" s="163"/>
      <c r="BS300" s="163"/>
      <c r="BT300" s="163"/>
      <c r="BU300" s="163"/>
      <c r="BV300" s="163"/>
      <c r="BW300" s="163"/>
      <c r="BX300" s="163"/>
      <c r="BY300" s="163"/>
      <c r="BZ300" s="163"/>
      <c r="CA300" s="163"/>
      <c r="CB300" s="163"/>
      <c r="CC300" s="163"/>
      <c r="CD300" s="163"/>
      <c r="CE300" s="163"/>
      <c r="CF300" s="163"/>
      <c r="CG300" s="163"/>
      <c r="CH300" s="163"/>
      <c r="CI300" s="163"/>
      <c r="CJ300" s="163"/>
      <c r="CK300" s="163"/>
      <c r="CL300" s="163"/>
      <c r="CM300" s="163"/>
      <c r="CN300" s="163"/>
      <c r="CO300" s="163"/>
      <c r="CP300" s="163"/>
      <c r="CQ300" s="163"/>
      <c r="CR300" s="163"/>
      <c r="CS300" s="163"/>
      <c r="CT300" s="163"/>
      <c r="CU300" s="163"/>
      <c r="CV300" s="163"/>
      <c r="CW300" s="163"/>
      <c r="CX300" s="163"/>
      <c r="CY300" s="163"/>
      <c r="CZ300" s="163"/>
      <c r="DA300" s="163"/>
      <c r="DB300" s="163"/>
      <c r="DC300" s="163"/>
      <c r="DD300" s="163"/>
      <c r="DE300" s="163"/>
      <c r="DF300" s="163"/>
      <c r="DG300" s="163"/>
      <c r="DH300" s="163"/>
      <c r="DI300" s="163"/>
      <c r="DJ300" s="163"/>
      <c r="DK300" s="163"/>
      <c r="DL300" s="163"/>
      <c r="DM300" s="163"/>
      <c r="DN300" s="163"/>
      <c r="DO300" s="163"/>
      <c r="DP300" s="163"/>
      <c r="DQ300" s="163"/>
      <c r="DR300" s="163"/>
      <c r="DS300" s="163"/>
      <c r="DT300" s="163"/>
      <c r="DU300" s="163"/>
      <c r="DV300" s="163"/>
      <c r="DW300" s="163"/>
      <c r="DX300" s="163"/>
      <c r="DY300" s="163"/>
      <c r="DZ300" s="163"/>
      <c r="EA300" s="163"/>
      <c r="EB300" s="163"/>
      <c r="EC300" s="163"/>
      <c r="ED300" s="163"/>
      <c r="EE300" s="163"/>
      <c r="EF300" s="163"/>
      <c r="EG300" s="163"/>
      <c r="EH300" s="163"/>
      <c r="EI300" s="163"/>
      <c r="EJ300" s="163"/>
      <c r="EK300" s="163"/>
    </row>
    <row r="301" spans="1:141" s="155" customFormat="1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  <c r="AC301" s="163"/>
      <c r="AD301" s="163"/>
      <c r="AE301" s="163"/>
      <c r="AF301" s="163"/>
      <c r="AG301" s="163"/>
      <c r="AH301" s="163"/>
      <c r="AI301" s="163"/>
      <c r="AJ301" s="163"/>
      <c r="AK301" s="163"/>
      <c r="AL301" s="163"/>
      <c r="AM301" s="163"/>
      <c r="AN301" s="163"/>
      <c r="AO301" s="163"/>
      <c r="AP301" s="163"/>
      <c r="AQ301" s="163"/>
      <c r="AR301" s="163"/>
      <c r="AS301" s="163"/>
      <c r="AT301" s="163"/>
      <c r="AU301" s="163"/>
      <c r="AV301" s="163"/>
      <c r="AW301" s="163"/>
      <c r="AX301" s="163"/>
      <c r="AY301" s="163"/>
      <c r="AZ301" s="163"/>
      <c r="BA301" s="163"/>
      <c r="BB301" s="163"/>
      <c r="BC301" s="163"/>
      <c r="BD301" s="163"/>
      <c r="BE301" s="163"/>
      <c r="BF301" s="163"/>
      <c r="BG301" s="163"/>
      <c r="BH301" s="163"/>
      <c r="BI301" s="163"/>
      <c r="BJ301" s="163"/>
      <c r="BK301" s="163"/>
      <c r="BL301" s="163"/>
      <c r="BM301" s="163"/>
      <c r="BN301" s="163"/>
      <c r="BO301" s="163"/>
      <c r="BP301" s="163"/>
      <c r="BQ301" s="163"/>
      <c r="BR301" s="163"/>
      <c r="BS301" s="163"/>
      <c r="BT301" s="163"/>
      <c r="BU301" s="163"/>
      <c r="BV301" s="163"/>
      <c r="BW301" s="163"/>
      <c r="BX301" s="163"/>
      <c r="BY301" s="163"/>
      <c r="BZ301" s="163"/>
      <c r="CA301" s="163"/>
      <c r="CB301" s="163"/>
      <c r="CC301" s="163"/>
      <c r="CD301" s="163"/>
      <c r="CE301" s="163"/>
      <c r="CF301" s="163"/>
      <c r="CG301" s="163"/>
      <c r="CH301" s="163"/>
      <c r="CI301" s="163"/>
      <c r="CJ301" s="163"/>
      <c r="CK301" s="163"/>
      <c r="CL301" s="163"/>
      <c r="CM301" s="163"/>
      <c r="CN301" s="163"/>
      <c r="CO301" s="163"/>
      <c r="CP301" s="163"/>
      <c r="CQ301" s="163"/>
      <c r="CR301" s="163"/>
      <c r="CS301" s="163"/>
      <c r="CT301" s="163"/>
      <c r="CU301" s="163"/>
      <c r="CV301" s="163"/>
      <c r="CW301" s="163"/>
      <c r="CX301" s="163"/>
      <c r="CY301" s="163"/>
      <c r="CZ301" s="163"/>
      <c r="DA301" s="163"/>
      <c r="DB301" s="163"/>
      <c r="DC301" s="163"/>
      <c r="DD301" s="163"/>
      <c r="DE301" s="163"/>
      <c r="DF301" s="163"/>
      <c r="DG301" s="163"/>
      <c r="DH301" s="163"/>
      <c r="DI301" s="163"/>
      <c r="DJ301" s="163"/>
      <c r="DK301" s="163"/>
      <c r="DL301" s="163"/>
      <c r="DM301" s="163"/>
      <c r="DN301" s="163"/>
      <c r="DO301" s="163"/>
      <c r="DP301" s="163"/>
      <c r="DQ301" s="163"/>
      <c r="DR301" s="163"/>
      <c r="DS301" s="163"/>
      <c r="DT301" s="163"/>
      <c r="DU301" s="163"/>
      <c r="DV301" s="163"/>
      <c r="DW301" s="163"/>
      <c r="DX301" s="163"/>
      <c r="DY301" s="163"/>
      <c r="DZ301" s="163"/>
      <c r="EA301" s="163"/>
      <c r="EB301" s="163"/>
      <c r="EC301" s="163"/>
      <c r="ED301" s="163"/>
      <c r="EE301" s="163"/>
      <c r="EF301" s="163"/>
      <c r="EG301" s="163"/>
      <c r="EH301" s="163"/>
      <c r="EI301" s="163"/>
      <c r="EJ301" s="163"/>
      <c r="EK301" s="163"/>
    </row>
    <row r="302" spans="1:141" s="155" customFormat="1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  <c r="AC302" s="163"/>
      <c r="AD302" s="163"/>
      <c r="AE302" s="163"/>
      <c r="AF302" s="163"/>
      <c r="AG302" s="163"/>
      <c r="AH302" s="163"/>
      <c r="AI302" s="163"/>
      <c r="AJ302" s="163"/>
      <c r="AK302" s="163"/>
      <c r="AL302" s="163"/>
      <c r="AM302" s="163"/>
      <c r="AN302" s="163"/>
      <c r="AO302" s="163"/>
      <c r="AP302" s="163"/>
      <c r="AQ302" s="163"/>
      <c r="AR302" s="163"/>
      <c r="AS302" s="163"/>
      <c r="AT302" s="163"/>
      <c r="AU302" s="163"/>
      <c r="AV302" s="163"/>
      <c r="AW302" s="163"/>
      <c r="AX302" s="163"/>
      <c r="AY302" s="163"/>
      <c r="AZ302" s="163"/>
      <c r="BA302" s="163"/>
      <c r="BB302" s="163"/>
      <c r="BC302" s="163"/>
      <c r="BD302" s="163"/>
      <c r="BE302" s="163"/>
      <c r="BF302" s="163"/>
      <c r="BG302" s="163"/>
      <c r="BH302" s="163"/>
      <c r="BI302" s="163"/>
      <c r="BJ302" s="163"/>
      <c r="BK302" s="163"/>
      <c r="BL302" s="163"/>
      <c r="BM302" s="163"/>
      <c r="BN302" s="163"/>
      <c r="BO302" s="163"/>
      <c r="BP302" s="163"/>
      <c r="BQ302" s="163"/>
      <c r="BR302" s="163"/>
      <c r="BS302" s="163"/>
      <c r="BT302" s="163"/>
      <c r="BU302" s="163"/>
      <c r="BV302" s="163"/>
      <c r="BW302" s="163"/>
      <c r="BX302" s="163"/>
      <c r="BY302" s="163"/>
      <c r="BZ302" s="163"/>
      <c r="CA302" s="163"/>
      <c r="CB302" s="163"/>
      <c r="CC302" s="163"/>
      <c r="CD302" s="163"/>
      <c r="CE302" s="163"/>
      <c r="CF302" s="163"/>
      <c r="CG302" s="163"/>
      <c r="CH302" s="163"/>
      <c r="CI302" s="163"/>
      <c r="CJ302" s="163"/>
      <c r="CK302" s="163"/>
      <c r="CL302" s="163"/>
      <c r="CM302" s="163"/>
      <c r="CN302" s="163"/>
      <c r="CO302" s="163"/>
      <c r="CP302" s="163"/>
      <c r="CQ302" s="163"/>
      <c r="CR302" s="163"/>
      <c r="CS302" s="163"/>
      <c r="CT302" s="163"/>
      <c r="CU302" s="163"/>
      <c r="CV302" s="163"/>
      <c r="CW302" s="163"/>
      <c r="CX302" s="163"/>
      <c r="CY302" s="163"/>
      <c r="CZ302" s="163"/>
      <c r="DA302" s="163"/>
      <c r="DB302" s="163"/>
      <c r="DC302" s="163"/>
      <c r="DD302" s="163"/>
      <c r="DE302" s="163"/>
      <c r="DF302" s="163"/>
      <c r="DG302" s="163"/>
      <c r="DH302" s="163"/>
      <c r="DI302" s="163"/>
      <c r="DJ302" s="163"/>
      <c r="DK302" s="163"/>
      <c r="DL302" s="163"/>
      <c r="DM302" s="163"/>
      <c r="DN302" s="163"/>
      <c r="DO302" s="163"/>
      <c r="DP302" s="163"/>
      <c r="DQ302" s="163"/>
      <c r="DR302" s="163"/>
      <c r="DS302" s="163"/>
      <c r="DT302" s="163"/>
      <c r="DU302" s="163"/>
      <c r="DV302" s="163"/>
      <c r="DW302" s="163"/>
      <c r="DX302" s="163"/>
      <c r="DY302" s="163"/>
      <c r="DZ302" s="163"/>
      <c r="EA302" s="163"/>
      <c r="EB302" s="163"/>
      <c r="EC302" s="163"/>
      <c r="ED302" s="163"/>
      <c r="EE302" s="163"/>
      <c r="EF302" s="163"/>
      <c r="EG302" s="163"/>
      <c r="EH302" s="163"/>
      <c r="EI302" s="163"/>
      <c r="EJ302" s="163"/>
      <c r="EK302" s="163"/>
    </row>
    <row r="303" spans="1:141" s="155" customFormat="1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  <c r="AC303" s="163"/>
      <c r="AD303" s="163"/>
      <c r="AE303" s="163"/>
      <c r="AF303" s="163"/>
      <c r="AG303" s="163"/>
      <c r="AH303" s="163"/>
      <c r="AI303" s="163"/>
      <c r="AJ303" s="163"/>
      <c r="AK303" s="163"/>
      <c r="AL303" s="163"/>
      <c r="AM303" s="163"/>
      <c r="AN303" s="163"/>
      <c r="AO303" s="163"/>
      <c r="AP303" s="163"/>
      <c r="AQ303" s="163"/>
      <c r="AR303" s="163"/>
      <c r="AS303" s="163"/>
      <c r="AT303" s="163"/>
      <c r="AU303" s="163"/>
      <c r="AV303" s="163"/>
      <c r="AW303" s="163"/>
      <c r="AX303" s="163"/>
      <c r="AY303" s="163"/>
      <c r="AZ303" s="163"/>
      <c r="BA303" s="163"/>
      <c r="BB303" s="163"/>
      <c r="BC303" s="163"/>
      <c r="BD303" s="163"/>
      <c r="BE303" s="163"/>
      <c r="BF303" s="163"/>
      <c r="BG303" s="163"/>
      <c r="BH303" s="163"/>
      <c r="BI303" s="163"/>
      <c r="BJ303" s="163"/>
      <c r="BK303" s="163"/>
      <c r="BL303" s="163"/>
      <c r="BM303" s="163"/>
      <c r="BN303" s="163"/>
      <c r="BO303" s="163"/>
      <c r="BP303" s="163"/>
      <c r="BQ303" s="163"/>
      <c r="BR303" s="163"/>
      <c r="BS303" s="163"/>
      <c r="BT303" s="163"/>
      <c r="BU303" s="163"/>
      <c r="BV303" s="163"/>
      <c r="BW303" s="163"/>
      <c r="BX303" s="163"/>
      <c r="BY303" s="163"/>
      <c r="BZ303" s="163"/>
      <c r="CA303" s="163"/>
      <c r="CB303" s="163"/>
      <c r="CC303" s="163"/>
      <c r="CD303" s="163"/>
      <c r="CE303" s="163"/>
      <c r="CF303" s="163"/>
      <c r="CG303" s="163"/>
      <c r="CH303" s="163"/>
      <c r="CI303" s="163"/>
      <c r="CJ303" s="163"/>
      <c r="CK303" s="163"/>
      <c r="CL303" s="163"/>
      <c r="CM303" s="163"/>
      <c r="CN303" s="163"/>
      <c r="CO303" s="163"/>
      <c r="CP303" s="163"/>
      <c r="CQ303" s="163"/>
      <c r="CR303" s="163"/>
      <c r="CS303" s="163"/>
      <c r="CT303" s="163"/>
      <c r="CU303" s="163"/>
      <c r="CV303" s="163"/>
      <c r="CW303" s="163"/>
      <c r="CX303" s="163"/>
      <c r="CY303" s="163"/>
      <c r="CZ303" s="163"/>
      <c r="DA303" s="163"/>
      <c r="DB303" s="163"/>
      <c r="DC303" s="163"/>
      <c r="DD303" s="163"/>
      <c r="DE303" s="163"/>
      <c r="DF303" s="163"/>
      <c r="DG303" s="163"/>
      <c r="DH303" s="163"/>
      <c r="DI303" s="163"/>
      <c r="DJ303" s="163"/>
      <c r="DK303" s="163"/>
      <c r="DL303" s="163"/>
      <c r="DM303" s="163"/>
      <c r="DN303" s="163"/>
      <c r="DO303" s="163"/>
      <c r="DP303" s="163"/>
      <c r="DQ303" s="163"/>
      <c r="DR303" s="163"/>
      <c r="DS303" s="163"/>
      <c r="DT303" s="163"/>
      <c r="DU303" s="163"/>
      <c r="DV303" s="163"/>
      <c r="DW303" s="163"/>
      <c r="DX303" s="163"/>
      <c r="DY303" s="163"/>
      <c r="DZ303" s="163"/>
      <c r="EA303" s="163"/>
      <c r="EB303" s="163"/>
      <c r="EC303" s="163"/>
      <c r="ED303" s="163"/>
      <c r="EE303" s="163"/>
      <c r="EF303" s="163"/>
      <c r="EG303" s="163"/>
      <c r="EH303" s="163"/>
      <c r="EI303" s="163"/>
      <c r="EJ303" s="163"/>
      <c r="EK303" s="163"/>
    </row>
    <row r="304" spans="1:141" s="155" customFormat="1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  <c r="AC304" s="163"/>
      <c r="AD304" s="163"/>
      <c r="AE304" s="163"/>
      <c r="AF304" s="163"/>
      <c r="AG304" s="163"/>
      <c r="AH304" s="163"/>
      <c r="AI304" s="163"/>
      <c r="AJ304" s="163"/>
      <c r="AK304" s="163"/>
      <c r="AL304" s="163"/>
      <c r="AM304" s="163"/>
      <c r="AN304" s="163"/>
      <c r="AO304" s="163"/>
      <c r="AP304" s="163"/>
      <c r="AQ304" s="163"/>
      <c r="AR304" s="163"/>
      <c r="AS304" s="163"/>
      <c r="AT304" s="163"/>
      <c r="AU304" s="163"/>
      <c r="AV304" s="163"/>
      <c r="AW304" s="163"/>
      <c r="AX304" s="163"/>
      <c r="AY304" s="163"/>
      <c r="AZ304" s="163"/>
      <c r="BA304" s="163"/>
      <c r="BB304" s="163"/>
      <c r="BC304" s="163"/>
      <c r="BD304" s="163"/>
      <c r="BE304" s="163"/>
      <c r="BF304" s="163"/>
      <c r="BG304" s="163"/>
      <c r="BH304" s="163"/>
      <c r="BI304" s="163"/>
      <c r="BJ304" s="163"/>
      <c r="BK304" s="163"/>
      <c r="BL304" s="163"/>
      <c r="BM304" s="163"/>
      <c r="BN304" s="163"/>
      <c r="BO304" s="163"/>
      <c r="BP304" s="163"/>
      <c r="BQ304" s="163"/>
      <c r="BR304" s="163"/>
      <c r="BS304" s="163"/>
      <c r="BT304" s="163"/>
      <c r="BU304" s="163"/>
      <c r="BV304" s="163"/>
      <c r="BW304" s="163"/>
      <c r="BX304" s="163"/>
      <c r="BY304" s="163"/>
      <c r="BZ304" s="163"/>
      <c r="CA304" s="163"/>
      <c r="CB304" s="163"/>
      <c r="CC304" s="163"/>
      <c r="CD304" s="163"/>
      <c r="CE304" s="163"/>
      <c r="CF304" s="163"/>
      <c r="CG304" s="163"/>
      <c r="CH304" s="163"/>
      <c r="CI304" s="163"/>
      <c r="CJ304" s="163"/>
      <c r="CK304" s="163"/>
      <c r="CL304" s="163"/>
      <c r="CM304" s="163"/>
      <c r="CN304" s="163"/>
      <c r="CO304" s="163"/>
      <c r="CP304" s="163"/>
      <c r="CQ304" s="163"/>
      <c r="CR304" s="163"/>
      <c r="CS304" s="163"/>
      <c r="CT304" s="163"/>
      <c r="CU304" s="163"/>
      <c r="CV304" s="163"/>
      <c r="CW304" s="163"/>
      <c r="CX304" s="163"/>
      <c r="CY304" s="163"/>
      <c r="CZ304" s="163"/>
      <c r="DA304" s="163"/>
      <c r="DB304" s="163"/>
      <c r="DC304" s="163"/>
      <c r="DD304" s="163"/>
      <c r="DE304" s="163"/>
      <c r="DF304" s="163"/>
      <c r="DG304" s="163"/>
      <c r="DH304" s="163"/>
      <c r="DI304" s="163"/>
      <c r="DJ304" s="163"/>
      <c r="DK304" s="163"/>
      <c r="DL304" s="163"/>
      <c r="DM304" s="163"/>
      <c r="DN304" s="163"/>
      <c r="DO304" s="163"/>
      <c r="DP304" s="163"/>
      <c r="DQ304" s="163"/>
      <c r="DR304" s="163"/>
      <c r="DS304" s="163"/>
      <c r="DT304" s="163"/>
      <c r="DU304" s="163"/>
      <c r="DV304" s="163"/>
      <c r="DW304" s="163"/>
      <c r="DX304" s="163"/>
      <c r="DY304" s="163"/>
      <c r="DZ304" s="163"/>
      <c r="EA304" s="163"/>
      <c r="EB304" s="163"/>
      <c r="EC304" s="163"/>
      <c r="ED304" s="163"/>
      <c r="EE304" s="163"/>
      <c r="EF304" s="163"/>
      <c r="EG304" s="163"/>
      <c r="EH304" s="163"/>
      <c r="EI304" s="163"/>
      <c r="EJ304" s="163"/>
      <c r="EK304" s="163"/>
    </row>
    <row r="305" spans="1:141" s="155" customFormat="1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  <c r="AC305" s="163"/>
      <c r="AD305" s="163"/>
      <c r="AE305" s="163"/>
      <c r="AF305" s="163"/>
      <c r="AG305" s="163"/>
      <c r="AH305" s="163"/>
      <c r="AI305" s="163"/>
      <c r="AJ305" s="163"/>
      <c r="AK305" s="163"/>
      <c r="AL305" s="163"/>
      <c r="AM305" s="163"/>
      <c r="AN305" s="163"/>
      <c r="AO305" s="163"/>
      <c r="AP305" s="163"/>
      <c r="AQ305" s="163"/>
      <c r="AR305" s="163"/>
      <c r="AS305" s="163"/>
      <c r="AT305" s="163"/>
      <c r="AU305" s="163"/>
      <c r="AV305" s="163"/>
      <c r="AW305" s="163"/>
      <c r="AX305" s="163"/>
      <c r="AY305" s="163"/>
      <c r="AZ305" s="163"/>
      <c r="BA305" s="163"/>
      <c r="BB305" s="163"/>
      <c r="BC305" s="163"/>
      <c r="BD305" s="163"/>
      <c r="BE305" s="163"/>
      <c r="BF305" s="163"/>
      <c r="BG305" s="163"/>
      <c r="BH305" s="163"/>
      <c r="BI305" s="163"/>
      <c r="BJ305" s="163"/>
      <c r="BK305" s="163"/>
      <c r="BL305" s="163"/>
      <c r="BM305" s="163"/>
      <c r="BN305" s="163"/>
      <c r="BO305" s="163"/>
      <c r="BP305" s="163"/>
      <c r="BQ305" s="163"/>
      <c r="BR305" s="163"/>
      <c r="BS305" s="163"/>
      <c r="BT305" s="163"/>
      <c r="BU305" s="163"/>
      <c r="BV305" s="163"/>
      <c r="BW305" s="163"/>
      <c r="BX305" s="163"/>
      <c r="BY305" s="163"/>
      <c r="BZ305" s="163"/>
      <c r="CA305" s="163"/>
      <c r="CB305" s="163"/>
      <c r="CC305" s="163"/>
      <c r="CD305" s="163"/>
      <c r="CE305" s="163"/>
      <c r="CF305" s="163"/>
      <c r="CG305" s="163"/>
      <c r="CH305" s="163"/>
      <c r="CI305" s="163"/>
      <c r="CJ305" s="163"/>
      <c r="CK305" s="163"/>
      <c r="CL305" s="163"/>
      <c r="CM305" s="163"/>
      <c r="CN305" s="163"/>
      <c r="CO305" s="163"/>
      <c r="CP305" s="163"/>
      <c r="CQ305" s="163"/>
      <c r="CR305" s="163"/>
      <c r="CS305" s="163"/>
      <c r="CT305" s="163"/>
      <c r="CU305" s="163"/>
      <c r="CV305" s="163"/>
      <c r="CW305" s="163"/>
      <c r="CX305" s="163"/>
      <c r="CY305" s="163"/>
      <c r="CZ305" s="163"/>
      <c r="DA305" s="163"/>
      <c r="DB305" s="163"/>
      <c r="DC305" s="163"/>
      <c r="DD305" s="163"/>
      <c r="DE305" s="163"/>
      <c r="DF305" s="163"/>
      <c r="DG305" s="163"/>
      <c r="DH305" s="163"/>
      <c r="DI305" s="163"/>
      <c r="DJ305" s="163"/>
      <c r="DK305" s="163"/>
      <c r="DL305" s="163"/>
      <c r="DM305" s="163"/>
      <c r="DN305" s="163"/>
      <c r="DO305" s="163"/>
      <c r="DP305" s="163"/>
      <c r="DQ305" s="163"/>
      <c r="DR305" s="163"/>
      <c r="DS305" s="163"/>
      <c r="DT305" s="163"/>
      <c r="DU305" s="163"/>
      <c r="DV305" s="163"/>
      <c r="DW305" s="163"/>
      <c r="DX305" s="163"/>
      <c r="DY305" s="163"/>
      <c r="DZ305" s="163"/>
      <c r="EA305" s="163"/>
      <c r="EB305" s="163"/>
      <c r="EC305" s="163"/>
      <c r="ED305" s="163"/>
      <c r="EE305" s="163"/>
      <c r="EF305" s="163"/>
      <c r="EG305" s="163"/>
      <c r="EH305" s="163"/>
      <c r="EI305" s="163"/>
      <c r="EJ305" s="163"/>
      <c r="EK305" s="163"/>
    </row>
    <row r="306" spans="1:141" s="155" customFormat="1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  <c r="AC306" s="163"/>
      <c r="AD306" s="163"/>
      <c r="AE306" s="163"/>
      <c r="AF306" s="163"/>
      <c r="AG306" s="163"/>
      <c r="AH306" s="163"/>
      <c r="AI306" s="163"/>
      <c r="AJ306" s="163"/>
      <c r="AK306" s="163"/>
      <c r="AL306" s="163"/>
      <c r="AM306" s="163"/>
      <c r="AN306" s="163"/>
      <c r="AO306" s="163"/>
      <c r="AP306" s="163"/>
      <c r="AQ306" s="163"/>
      <c r="AR306" s="163"/>
      <c r="AS306" s="163"/>
      <c r="AT306" s="163"/>
      <c r="AU306" s="163"/>
      <c r="AV306" s="163"/>
      <c r="AW306" s="163"/>
      <c r="AX306" s="163"/>
      <c r="AY306" s="163"/>
      <c r="AZ306" s="163"/>
      <c r="BA306" s="163"/>
      <c r="BB306" s="163"/>
      <c r="BC306" s="163"/>
      <c r="BD306" s="163"/>
      <c r="BE306" s="163"/>
      <c r="BF306" s="163"/>
      <c r="BG306" s="163"/>
      <c r="BH306" s="163"/>
      <c r="BI306" s="163"/>
      <c r="BJ306" s="163"/>
      <c r="BK306" s="163"/>
      <c r="BL306" s="163"/>
      <c r="BM306" s="163"/>
      <c r="BN306" s="163"/>
      <c r="BO306" s="163"/>
      <c r="BP306" s="163"/>
      <c r="BQ306" s="163"/>
      <c r="BR306" s="163"/>
      <c r="BS306" s="163"/>
      <c r="BT306" s="163"/>
      <c r="BU306" s="163"/>
      <c r="BV306" s="163"/>
      <c r="BW306" s="163"/>
      <c r="BX306" s="163"/>
      <c r="BY306" s="163"/>
      <c r="BZ306" s="163"/>
      <c r="CA306" s="163"/>
      <c r="CB306" s="163"/>
      <c r="CC306" s="163"/>
      <c r="CD306" s="163"/>
      <c r="CE306" s="163"/>
      <c r="CF306" s="163"/>
      <c r="CG306" s="163"/>
      <c r="CH306" s="163"/>
      <c r="CI306" s="163"/>
      <c r="CJ306" s="163"/>
      <c r="CK306" s="163"/>
      <c r="CL306" s="163"/>
      <c r="CM306" s="163"/>
      <c r="CN306" s="163"/>
      <c r="CO306" s="163"/>
      <c r="CP306" s="163"/>
      <c r="CQ306" s="163"/>
      <c r="CR306" s="163"/>
      <c r="CS306" s="163"/>
      <c r="CT306" s="163"/>
      <c r="CU306" s="163"/>
      <c r="CV306" s="163"/>
      <c r="CW306" s="163"/>
      <c r="CX306" s="163"/>
      <c r="CY306" s="163"/>
      <c r="CZ306" s="163"/>
      <c r="DA306" s="163"/>
      <c r="DB306" s="163"/>
      <c r="DC306" s="163"/>
      <c r="DD306" s="163"/>
      <c r="DE306" s="163"/>
      <c r="DF306" s="163"/>
      <c r="DG306" s="163"/>
      <c r="DH306" s="163"/>
      <c r="DI306" s="163"/>
      <c r="DJ306" s="163"/>
      <c r="DK306" s="163"/>
      <c r="DL306" s="163"/>
      <c r="DM306" s="163"/>
      <c r="DN306" s="163"/>
      <c r="DO306" s="163"/>
      <c r="DP306" s="163"/>
      <c r="DQ306" s="163"/>
      <c r="DR306" s="163"/>
      <c r="DS306" s="163"/>
      <c r="DT306" s="163"/>
      <c r="DU306" s="163"/>
      <c r="DV306" s="163"/>
      <c r="DW306" s="163"/>
      <c r="DX306" s="163"/>
      <c r="DY306" s="163"/>
      <c r="DZ306" s="163"/>
      <c r="EA306" s="163"/>
      <c r="EB306" s="163"/>
      <c r="EC306" s="163"/>
      <c r="ED306" s="163"/>
      <c r="EE306" s="163"/>
      <c r="EF306" s="163"/>
      <c r="EG306" s="163"/>
      <c r="EH306" s="163"/>
      <c r="EI306" s="163"/>
      <c r="EJ306" s="163"/>
      <c r="EK306" s="163"/>
    </row>
    <row r="307" spans="1:141" s="155" customFormat="1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  <c r="AC307" s="163"/>
      <c r="AD307" s="163"/>
      <c r="AE307" s="163"/>
      <c r="AF307" s="163"/>
      <c r="AG307" s="163"/>
      <c r="AH307" s="163"/>
      <c r="AI307" s="163"/>
      <c r="AJ307" s="163"/>
      <c r="AK307" s="163"/>
      <c r="AL307" s="163"/>
      <c r="AM307" s="163"/>
      <c r="AN307" s="163"/>
      <c r="AO307" s="163"/>
      <c r="AP307" s="163"/>
      <c r="AQ307" s="163"/>
      <c r="AR307" s="163"/>
      <c r="AS307" s="163"/>
      <c r="AT307" s="163"/>
      <c r="AU307" s="163"/>
      <c r="AV307" s="163"/>
      <c r="AW307" s="163"/>
      <c r="AX307" s="163"/>
      <c r="AY307" s="163"/>
      <c r="AZ307" s="163"/>
      <c r="BA307" s="163"/>
      <c r="BB307" s="163"/>
      <c r="BC307" s="163"/>
      <c r="BD307" s="163"/>
      <c r="BE307" s="163"/>
      <c r="BF307" s="163"/>
      <c r="BG307" s="163"/>
      <c r="BH307" s="163"/>
      <c r="BI307" s="163"/>
      <c r="BJ307" s="163"/>
      <c r="BK307" s="163"/>
      <c r="BL307" s="163"/>
      <c r="BM307" s="163"/>
      <c r="BN307" s="163"/>
      <c r="BO307" s="163"/>
      <c r="BP307" s="163"/>
      <c r="BQ307" s="163"/>
      <c r="BR307" s="163"/>
      <c r="BS307" s="163"/>
      <c r="BT307" s="163"/>
      <c r="BU307" s="163"/>
      <c r="BV307" s="163"/>
      <c r="BW307" s="163"/>
      <c r="BX307" s="163"/>
      <c r="BY307" s="163"/>
      <c r="BZ307" s="163"/>
      <c r="CA307" s="163"/>
      <c r="CB307" s="163"/>
      <c r="CC307" s="163"/>
      <c r="CD307" s="163"/>
      <c r="CE307" s="163"/>
      <c r="CF307" s="163"/>
      <c r="CG307" s="163"/>
      <c r="CH307" s="163"/>
      <c r="CI307" s="163"/>
      <c r="CJ307" s="163"/>
      <c r="CK307" s="163"/>
      <c r="CL307" s="163"/>
      <c r="CM307" s="163"/>
      <c r="CN307" s="163"/>
      <c r="CO307" s="163"/>
      <c r="CP307" s="163"/>
      <c r="CQ307" s="163"/>
      <c r="CR307" s="163"/>
      <c r="CS307" s="163"/>
      <c r="CT307" s="163"/>
      <c r="CU307" s="163"/>
      <c r="CV307" s="163"/>
      <c r="CW307" s="163"/>
      <c r="CX307" s="163"/>
      <c r="CY307" s="163"/>
      <c r="CZ307" s="163"/>
      <c r="DA307" s="163"/>
      <c r="DB307" s="163"/>
      <c r="DC307" s="163"/>
      <c r="DD307" s="163"/>
      <c r="DE307" s="163"/>
      <c r="DF307" s="163"/>
      <c r="DG307" s="163"/>
      <c r="DH307" s="163"/>
      <c r="DI307" s="163"/>
      <c r="DJ307" s="163"/>
      <c r="DK307" s="163"/>
      <c r="DL307" s="163"/>
      <c r="DM307" s="163"/>
      <c r="DN307" s="163"/>
      <c r="DO307" s="163"/>
      <c r="DP307" s="163"/>
      <c r="DQ307" s="163"/>
      <c r="DR307" s="163"/>
      <c r="DS307" s="163"/>
      <c r="DT307" s="163"/>
      <c r="DU307" s="163"/>
      <c r="DV307" s="163"/>
      <c r="DW307" s="163"/>
      <c r="DX307" s="163"/>
      <c r="DY307" s="163"/>
      <c r="DZ307" s="163"/>
      <c r="EA307" s="163"/>
      <c r="EB307" s="163"/>
      <c r="EC307" s="163"/>
      <c r="ED307" s="163"/>
      <c r="EE307" s="163"/>
      <c r="EF307" s="163"/>
      <c r="EG307" s="163"/>
      <c r="EH307" s="163"/>
      <c r="EI307" s="163"/>
      <c r="EJ307" s="163"/>
      <c r="EK307" s="163"/>
    </row>
    <row r="308" spans="1:141" s="155" customFormat="1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  <c r="AC308" s="163"/>
      <c r="AD308" s="163"/>
      <c r="AE308" s="163"/>
      <c r="AF308" s="163"/>
      <c r="AG308" s="163"/>
      <c r="AH308" s="163"/>
      <c r="AI308" s="163"/>
      <c r="AJ308" s="163"/>
      <c r="AK308" s="163"/>
      <c r="AL308" s="163"/>
      <c r="AM308" s="163"/>
      <c r="AN308" s="163"/>
      <c r="AO308" s="163"/>
      <c r="AP308" s="163"/>
      <c r="AQ308" s="163"/>
      <c r="AR308" s="163"/>
      <c r="AS308" s="163"/>
      <c r="AT308" s="163"/>
      <c r="AU308" s="163"/>
      <c r="AV308" s="163"/>
      <c r="AW308" s="163"/>
      <c r="AX308" s="163"/>
      <c r="AY308" s="163"/>
      <c r="AZ308" s="163"/>
      <c r="BA308" s="163"/>
      <c r="BB308" s="163"/>
      <c r="BC308" s="163"/>
      <c r="BD308" s="163"/>
      <c r="BE308" s="163"/>
      <c r="BF308" s="163"/>
      <c r="BG308" s="163"/>
      <c r="BH308" s="163"/>
      <c r="BI308" s="163"/>
      <c r="BJ308" s="163"/>
      <c r="BK308" s="163"/>
      <c r="BL308" s="163"/>
      <c r="BM308" s="163"/>
      <c r="BN308" s="163"/>
      <c r="BO308" s="163"/>
      <c r="BP308" s="163"/>
      <c r="BQ308" s="163"/>
      <c r="BR308" s="163"/>
      <c r="BS308" s="163"/>
      <c r="BT308" s="163"/>
      <c r="BU308" s="163"/>
      <c r="BV308" s="163"/>
      <c r="BW308" s="163"/>
      <c r="BX308" s="163"/>
      <c r="BY308" s="163"/>
      <c r="BZ308" s="163"/>
      <c r="CA308" s="163"/>
      <c r="CB308" s="163"/>
      <c r="CC308" s="163"/>
      <c r="CD308" s="163"/>
      <c r="CE308" s="163"/>
      <c r="CF308" s="163"/>
      <c r="CG308" s="163"/>
      <c r="CH308" s="163"/>
      <c r="CI308" s="163"/>
      <c r="CJ308" s="163"/>
      <c r="CK308" s="163"/>
      <c r="CL308" s="163"/>
      <c r="CM308" s="163"/>
      <c r="CN308" s="163"/>
      <c r="CO308" s="163"/>
      <c r="CP308" s="163"/>
      <c r="CQ308" s="163"/>
      <c r="CR308" s="163"/>
      <c r="CS308" s="163"/>
      <c r="CT308" s="163"/>
      <c r="CU308" s="163"/>
      <c r="CV308" s="163"/>
      <c r="CW308" s="163"/>
      <c r="CX308" s="163"/>
      <c r="CY308" s="163"/>
      <c r="CZ308" s="163"/>
      <c r="DA308" s="163"/>
      <c r="DB308" s="163"/>
      <c r="DC308" s="163"/>
      <c r="DD308" s="163"/>
      <c r="DE308" s="163"/>
      <c r="DF308" s="163"/>
      <c r="DG308" s="163"/>
      <c r="DH308" s="163"/>
      <c r="DI308" s="163"/>
      <c r="DJ308" s="163"/>
      <c r="DK308" s="163"/>
      <c r="DL308" s="163"/>
      <c r="DM308" s="163"/>
      <c r="DN308" s="163"/>
      <c r="DO308" s="163"/>
      <c r="DP308" s="163"/>
      <c r="DQ308" s="163"/>
      <c r="DR308" s="163"/>
      <c r="DS308" s="163"/>
      <c r="DT308" s="163"/>
      <c r="DU308" s="163"/>
      <c r="DV308" s="163"/>
      <c r="DW308" s="163"/>
      <c r="DX308" s="163"/>
      <c r="DY308" s="163"/>
      <c r="DZ308" s="163"/>
      <c r="EA308" s="163"/>
      <c r="EB308" s="163"/>
      <c r="EC308" s="163"/>
      <c r="ED308" s="163"/>
      <c r="EE308" s="163"/>
      <c r="EF308" s="163"/>
      <c r="EG308" s="163"/>
      <c r="EH308" s="163"/>
      <c r="EI308" s="163"/>
      <c r="EJ308" s="163"/>
      <c r="EK308" s="163"/>
    </row>
    <row r="309" spans="1:141" s="155" customFormat="1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  <c r="AC309" s="163"/>
      <c r="AD309" s="163"/>
      <c r="AE309" s="163"/>
      <c r="AF309" s="163"/>
      <c r="AG309" s="163"/>
      <c r="AH309" s="163"/>
      <c r="AI309" s="163"/>
      <c r="AJ309" s="163"/>
      <c r="AK309" s="163"/>
      <c r="AL309" s="163"/>
      <c r="AM309" s="163"/>
      <c r="AN309" s="163"/>
      <c r="AO309" s="163"/>
      <c r="AP309" s="163"/>
      <c r="AQ309" s="163"/>
      <c r="AR309" s="163"/>
      <c r="AS309" s="163"/>
      <c r="AT309" s="163"/>
      <c r="AU309" s="163"/>
      <c r="AV309" s="163"/>
      <c r="AW309" s="163"/>
      <c r="AX309" s="163"/>
      <c r="AY309" s="163"/>
      <c r="AZ309" s="163"/>
      <c r="BA309" s="163"/>
      <c r="BB309" s="163"/>
      <c r="BC309" s="163"/>
      <c r="BD309" s="163"/>
      <c r="BE309" s="163"/>
      <c r="BF309" s="163"/>
      <c r="BG309" s="163"/>
      <c r="BH309" s="163"/>
      <c r="BI309" s="163"/>
      <c r="BJ309" s="163"/>
      <c r="BK309" s="163"/>
      <c r="BL309" s="163"/>
      <c r="BM309" s="163"/>
      <c r="BN309" s="163"/>
      <c r="BO309" s="163"/>
      <c r="BP309" s="163"/>
      <c r="BQ309" s="163"/>
      <c r="BR309" s="163"/>
      <c r="BS309" s="163"/>
      <c r="BT309" s="163"/>
      <c r="BU309" s="163"/>
      <c r="BV309" s="163"/>
      <c r="BW309" s="163"/>
      <c r="BX309" s="163"/>
      <c r="BY309" s="163"/>
      <c r="BZ309" s="163"/>
      <c r="CA309" s="163"/>
      <c r="CB309" s="163"/>
      <c r="CC309" s="163"/>
      <c r="CD309" s="163"/>
      <c r="CE309" s="163"/>
      <c r="CF309" s="163"/>
      <c r="CG309" s="163"/>
      <c r="CH309" s="163"/>
      <c r="CI309" s="163"/>
      <c r="CJ309" s="163"/>
      <c r="CK309" s="163"/>
      <c r="CL309" s="163"/>
      <c r="CM309" s="163"/>
      <c r="CN309" s="163"/>
      <c r="CO309" s="163"/>
      <c r="CP309" s="163"/>
      <c r="CQ309" s="163"/>
      <c r="CR309" s="163"/>
      <c r="CS309" s="163"/>
      <c r="CT309" s="163"/>
      <c r="CU309" s="163"/>
      <c r="CV309" s="163"/>
      <c r="CW309" s="163"/>
      <c r="CX309" s="163"/>
      <c r="CY309" s="163"/>
      <c r="CZ309" s="163"/>
      <c r="DA309" s="163"/>
      <c r="DB309" s="163"/>
      <c r="DC309" s="163"/>
      <c r="DD309" s="163"/>
      <c r="DE309" s="163"/>
      <c r="DF309" s="163"/>
      <c r="DG309" s="163"/>
      <c r="DH309" s="163"/>
      <c r="DI309" s="163"/>
      <c r="DJ309" s="163"/>
      <c r="DK309" s="163"/>
      <c r="DL309" s="163"/>
      <c r="DM309" s="163"/>
      <c r="DN309" s="163"/>
      <c r="DO309" s="163"/>
      <c r="DP309" s="163"/>
      <c r="DQ309" s="163"/>
      <c r="DR309" s="163"/>
      <c r="DS309" s="163"/>
      <c r="DT309" s="163"/>
      <c r="DU309" s="163"/>
      <c r="DV309" s="163"/>
      <c r="DW309" s="163"/>
      <c r="DX309" s="163"/>
      <c r="DY309" s="163"/>
      <c r="DZ309" s="163"/>
      <c r="EA309" s="163"/>
      <c r="EB309" s="163"/>
      <c r="EC309" s="163"/>
      <c r="ED309" s="163"/>
      <c r="EE309" s="163"/>
      <c r="EF309" s="163"/>
      <c r="EG309" s="163"/>
      <c r="EH309" s="163"/>
      <c r="EI309" s="163"/>
      <c r="EJ309" s="163"/>
      <c r="EK309" s="163"/>
    </row>
    <row r="310" spans="1:141" s="155" customFormat="1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  <c r="AC310" s="163"/>
      <c r="AD310" s="163"/>
      <c r="AE310" s="163"/>
      <c r="AF310" s="163"/>
      <c r="AG310" s="163"/>
      <c r="AH310" s="163"/>
      <c r="AI310" s="163"/>
      <c r="AJ310" s="163"/>
      <c r="AK310" s="163"/>
      <c r="AL310" s="163"/>
      <c r="AM310" s="163"/>
      <c r="AN310" s="163"/>
      <c r="AO310" s="163"/>
      <c r="AP310" s="163"/>
      <c r="AQ310" s="163"/>
      <c r="AR310" s="163"/>
      <c r="AS310" s="163"/>
      <c r="AT310" s="163"/>
      <c r="AU310" s="163"/>
      <c r="AV310" s="163"/>
      <c r="AW310" s="163"/>
      <c r="AX310" s="163"/>
      <c r="AY310" s="163"/>
      <c r="AZ310" s="163"/>
      <c r="BA310" s="163"/>
      <c r="BB310" s="163"/>
      <c r="BC310" s="163"/>
      <c r="BD310" s="163"/>
      <c r="BE310" s="163"/>
      <c r="BF310" s="163"/>
      <c r="BG310" s="163"/>
      <c r="BH310" s="163"/>
      <c r="BI310" s="163"/>
      <c r="BJ310" s="163"/>
      <c r="BK310" s="163"/>
      <c r="BL310" s="163"/>
      <c r="BM310" s="163"/>
      <c r="BN310" s="163"/>
      <c r="BO310" s="163"/>
      <c r="BP310" s="163"/>
      <c r="BQ310" s="163"/>
      <c r="BR310" s="163"/>
      <c r="BS310" s="163"/>
      <c r="BT310" s="163"/>
      <c r="BU310" s="163"/>
      <c r="BV310" s="163"/>
      <c r="BW310" s="163"/>
      <c r="BX310" s="163"/>
      <c r="BY310" s="163"/>
      <c r="BZ310" s="163"/>
      <c r="CA310" s="163"/>
      <c r="CB310" s="163"/>
      <c r="CC310" s="163"/>
      <c r="CD310" s="163"/>
      <c r="CE310" s="163"/>
      <c r="CF310" s="163"/>
      <c r="CG310" s="163"/>
      <c r="CH310" s="163"/>
      <c r="CI310" s="163"/>
      <c r="CJ310" s="163"/>
      <c r="CK310" s="163"/>
      <c r="CL310" s="163"/>
      <c r="CM310" s="163"/>
      <c r="CN310" s="163"/>
      <c r="CO310" s="163"/>
      <c r="CP310" s="163"/>
      <c r="CQ310" s="163"/>
      <c r="CR310" s="163"/>
      <c r="CS310" s="163"/>
      <c r="CT310" s="163"/>
      <c r="CU310" s="163"/>
      <c r="CV310" s="163"/>
      <c r="CW310" s="163"/>
      <c r="CX310" s="163"/>
      <c r="CY310" s="163"/>
      <c r="CZ310" s="163"/>
      <c r="DA310" s="163"/>
      <c r="DB310" s="163"/>
      <c r="DC310" s="163"/>
      <c r="DD310" s="163"/>
      <c r="DE310" s="163"/>
      <c r="DF310" s="163"/>
      <c r="DG310" s="163"/>
      <c r="DH310" s="163"/>
      <c r="DI310" s="163"/>
      <c r="DJ310" s="163"/>
      <c r="DK310" s="163"/>
      <c r="DL310" s="163"/>
      <c r="DM310" s="163"/>
      <c r="DN310" s="163"/>
      <c r="DO310" s="163"/>
      <c r="DP310" s="163"/>
      <c r="DQ310" s="163"/>
      <c r="DR310" s="163"/>
      <c r="DS310" s="163"/>
      <c r="DT310" s="163"/>
      <c r="DU310" s="163"/>
      <c r="DV310" s="163"/>
      <c r="DW310" s="163"/>
      <c r="DX310" s="163"/>
      <c r="DY310" s="163"/>
      <c r="DZ310" s="163"/>
      <c r="EA310" s="163"/>
      <c r="EB310" s="163"/>
      <c r="EC310" s="163"/>
      <c r="ED310" s="163"/>
      <c r="EE310" s="163"/>
      <c r="EF310" s="163"/>
      <c r="EG310" s="163"/>
      <c r="EH310" s="163"/>
      <c r="EI310" s="163"/>
      <c r="EJ310" s="163"/>
      <c r="EK310" s="163"/>
    </row>
    <row r="311" spans="1:141" s="155" customFormat="1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  <c r="AC311" s="163"/>
      <c r="AD311" s="163"/>
      <c r="AE311" s="163"/>
      <c r="AF311" s="163"/>
      <c r="AG311" s="163"/>
      <c r="AH311" s="163"/>
      <c r="AI311" s="163"/>
      <c r="AJ311" s="163"/>
      <c r="AK311" s="163"/>
      <c r="AL311" s="163"/>
      <c r="AM311" s="163"/>
      <c r="AN311" s="163"/>
      <c r="AO311" s="163"/>
      <c r="AP311" s="163"/>
      <c r="AQ311" s="163"/>
      <c r="AR311" s="163"/>
      <c r="AS311" s="163"/>
      <c r="AT311" s="163"/>
      <c r="AU311" s="163"/>
      <c r="AV311" s="163"/>
      <c r="AW311" s="163"/>
      <c r="AX311" s="163"/>
      <c r="AY311" s="163"/>
      <c r="AZ311" s="163"/>
      <c r="BA311" s="163"/>
      <c r="BB311" s="163"/>
      <c r="BC311" s="163"/>
      <c r="BD311" s="163"/>
      <c r="BE311" s="163"/>
      <c r="BF311" s="163"/>
      <c r="BG311" s="163"/>
      <c r="BH311" s="163"/>
      <c r="BI311" s="163"/>
      <c r="BJ311" s="163"/>
      <c r="BK311" s="163"/>
      <c r="BL311" s="163"/>
      <c r="BM311" s="163"/>
      <c r="BN311" s="163"/>
      <c r="BO311" s="163"/>
      <c r="BP311" s="163"/>
      <c r="BQ311" s="163"/>
      <c r="BR311" s="163"/>
      <c r="BS311" s="163"/>
      <c r="BT311" s="163"/>
      <c r="BU311" s="163"/>
      <c r="BV311" s="163"/>
      <c r="BW311" s="163"/>
      <c r="BX311" s="163"/>
      <c r="BY311" s="163"/>
      <c r="BZ311" s="163"/>
      <c r="CA311" s="163"/>
      <c r="CB311" s="163"/>
      <c r="CC311" s="163"/>
      <c r="CD311" s="163"/>
      <c r="CE311" s="163"/>
      <c r="CF311" s="163"/>
      <c r="CG311" s="163"/>
      <c r="CH311" s="163"/>
      <c r="CI311" s="163"/>
      <c r="CJ311" s="163"/>
      <c r="CK311" s="163"/>
      <c r="CL311" s="163"/>
      <c r="CM311" s="163"/>
      <c r="CN311" s="163"/>
      <c r="CO311" s="163"/>
      <c r="CP311" s="163"/>
      <c r="CQ311" s="163"/>
      <c r="CR311" s="163"/>
      <c r="CS311" s="163"/>
      <c r="CT311" s="163"/>
      <c r="CU311" s="163"/>
      <c r="CV311" s="163"/>
      <c r="CW311" s="163"/>
      <c r="CX311" s="163"/>
      <c r="CY311" s="163"/>
      <c r="CZ311" s="163"/>
      <c r="DA311" s="163"/>
      <c r="DB311" s="163"/>
      <c r="DC311" s="163"/>
      <c r="DD311" s="163"/>
      <c r="DE311" s="163"/>
      <c r="DF311" s="163"/>
      <c r="DG311" s="163"/>
      <c r="DH311" s="163"/>
      <c r="DI311" s="163"/>
      <c r="DJ311" s="163"/>
      <c r="DK311" s="163"/>
      <c r="DL311" s="163"/>
      <c r="DM311" s="163"/>
      <c r="DN311" s="163"/>
      <c r="DO311" s="163"/>
      <c r="DP311" s="163"/>
      <c r="DQ311" s="163"/>
      <c r="DR311" s="163"/>
      <c r="DS311" s="163"/>
      <c r="DT311" s="163"/>
      <c r="DU311" s="163"/>
      <c r="DV311" s="163"/>
      <c r="DW311" s="163"/>
      <c r="DX311" s="163"/>
      <c r="DY311" s="163"/>
      <c r="DZ311" s="163"/>
      <c r="EA311" s="163"/>
      <c r="EB311" s="163"/>
      <c r="EC311" s="163"/>
      <c r="ED311" s="163"/>
      <c r="EE311" s="163"/>
      <c r="EF311" s="163"/>
      <c r="EG311" s="163"/>
      <c r="EH311" s="163"/>
      <c r="EI311" s="163"/>
      <c r="EJ311" s="163"/>
      <c r="EK311" s="163"/>
    </row>
    <row r="312" spans="1:141" s="155" customFormat="1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  <c r="AC312" s="163"/>
      <c r="AD312" s="163"/>
      <c r="AE312" s="163"/>
      <c r="AF312" s="163"/>
      <c r="AG312" s="163"/>
      <c r="AH312" s="163"/>
      <c r="AI312" s="163"/>
      <c r="AJ312" s="163"/>
      <c r="AK312" s="163"/>
      <c r="AL312" s="163"/>
      <c r="AM312" s="163"/>
      <c r="AN312" s="163"/>
      <c r="AO312" s="163"/>
      <c r="AP312" s="163"/>
      <c r="AQ312" s="163"/>
      <c r="AR312" s="163"/>
      <c r="AS312" s="163"/>
      <c r="AT312" s="163"/>
      <c r="AU312" s="163"/>
      <c r="AV312" s="163"/>
      <c r="AW312" s="163"/>
      <c r="AX312" s="163"/>
      <c r="AY312" s="163"/>
      <c r="AZ312" s="163"/>
      <c r="BA312" s="163"/>
      <c r="BB312" s="163"/>
      <c r="BC312" s="163"/>
      <c r="BD312" s="163"/>
      <c r="BE312" s="163"/>
      <c r="BF312" s="163"/>
      <c r="BG312" s="163"/>
      <c r="BH312" s="163"/>
      <c r="BI312" s="163"/>
      <c r="BJ312" s="163"/>
      <c r="BK312" s="163"/>
      <c r="BL312" s="163"/>
      <c r="BM312" s="163"/>
      <c r="BN312" s="163"/>
      <c r="BO312" s="163"/>
      <c r="BP312" s="163"/>
      <c r="BQ312" s="163"/>
      <c r="BR312" s="163"/>
      <c r="BS312" s="163"/>
      <c r="BT312" s="163"/>
      <c r="BU312" s="163"/>
      <c r="BV312" s="163"/>
      <c r="BW312" s="163"/>
      <c r="BX312" s="163"/>
      <c r="BY312" s="163"/>
      <c r="BZ312" s="163"/>
      <c r="CA312" s="163"/>
      <c r="CB312" s="163"/>
      <c r="CC312" s="163"/>
      <c r="CD312" s="163"/>
      <c r="CE312" s="163"/>
      <c r="CF312" s="163"/>
      <c r="CG312" s="163"/>
      <c r="CH312" s="163"/>
      <c r="CI312" s="163"/>
      <c r="CJ312" s="163"/>
      <c r="CK312" s="163"/>
      <c r="CL312" s="163"/>
      <c r="CM312" s="163"/>
      <c r="CN312" s="163"/>
      <c r="CO312" s="163"/>
      <c r="CP312" s="163"/>
      <c r="CQ312" s="163"/>
      <c r="CR312" s="163"/>
      <c r="CS312" s="163"/>
      <c r="CT312" s="163"/>
      <c r="CU312" s="163"/>
      <c r="CV312" s="163"/>
      <c r="CW312" s="163"/>
      <c r="CX312" s="163"/>
      <c r="CY312" s="163"/>
      <c r="CZ312" s="163"/>
      <c r="DA312" s="163"/>
      <c r="DB312" s="163"/>
      <c r="DC312" s="163"/>
      <c r="DD312" s="163"/>
      <c r="DE312" s="163"/>
      <c r="DF312" s="163"/>
      <c r="DG312" s="163"/>
      <c r="DH312" s="163"/>
      <c r="DI312" s="163"/>
      <c r="DJ312" s="163"/>
      <c r="DK312" s="163"/>
      <c r="DL312" s="163"/>
      <c r="DM312" s="163"/>
      <c r="DN312" s="163"/>
      <c r="DO312" s="163"/>
      <c r="DP312" s="163"/>
      <c r="DQ312" s="163"/>
      <c r="DR312" s="163"/>
      <c r="DS312" s="163"/>
      <c r="DT312" s="163"/>
      <c r="DU312" s="163"/>
      <c r="DV312" s="163"/>
      <c r="DW312" s="163"/>
      <c r="DX312" s="163"/>
      <c r="DY312" s="163"/>
      <c r="DZ312" s="163"/>
      <c r="EA312" s="163"/>
      <c r="EB312" s="163"/>
      <c r="EC312" s="163"/>
      <c r="ED312" s="163"/>
      <c r="EE312" s="163"/>
      <c r="EF312" s="163"/>
      <c r="EG312" s="163"/>
      <c r="EH312" s="163"/>
      <c r="EI312" s="163"/>
      <c r="EJ312" s="163"/>
      <c r="EK312" s="163"/>
    </row>
    <row r="313" spans="1:141" s="155" customFormat="1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  <c r="AC313" s="163"/>
      <c r="AD313" s="163"/>
      <c r="AE313" s="163"/>
      <c r="AF313" s="163"/>
      <c r="AG313" s="163"/>
      <c r="AH313" s="163"/>
      <c r="AI313" s="163"/>
      <c r="AJ313" s="163"/>
      <c r="AK313" s="163"/>
      <c r="AL313" s="163"/>
      <c r="AM313" s="163"/>
      <c r="AN313" s="163"/>
      <c r="AO313" s="163"/>
      <c r="AP313" s="163"/>
      <c r="AQ313" s="163"/>
      <c r="AR313" s="163"/>
      <c r="AS313" s="163"/>
      <c r="AT313" s="163"/>
      <c r="AU313" s="163"/>
      <c r="AV313" s="163"/>
      <c r="AW313" s="163"/>
      <c r="AX313" s="163"/>
      <c r="AY313" s="163"/>
      <c r="AZ313" s="163"/>
      <c r="BA313" s="163"/>
      <c r="BB313" s="163"/>
      <c r="BC313" s="163"/>
      <c r="BD313" s="163"/>
      <c r="BE313" s="163"/>
      <c r="BF313" s="163"/>
      <c r="BG313" s="163"/>
      <c r="BH313" s="163"/>
      <c r="BI313" s="163"/>
      <c r="BJ313" s="163"/>
      <c r="BK313" s="163"/>
      <c r="BL313" s="163"/>
      <c r="BM313" s="163"/>
      <c r="BN313" s="163"/>
      <c r="BO313" s="163"/>
      <c r="BP313" s="163"/>
      <c r="BQ313" s="163"/>
      <c r="BR313" s="163"/>
      <c r="BS313" s="163"/>
      <c r="BT313" s="163"/>
      <c r="BU313" s="163"/>
      <c r="BV313" s="163"/>
      <c r="BW313" s="163"/>
      <c r="BX313" s="163"/>
      <c r="BY313" s="163"/>
      <c r="BZ313" s="163"/>
      <c r="CA313" s="163"/>
      <c r="CB313" s="163"/>
      <c r="CC313" s="163"/>
      <c r="CD313" s="163"/>
      <c r="CE313" s="163"/>
      <c r="CF313" s="163"/>
      <c r="CG313" s="163"/>
      <c r="CH313" s="163"/>
      <c r="CI313" s="163"/>
      <c r="CJ313" s="163"/>
      <c r="CK313" s="163"/>
      <c r="CL313" s="163"/>
      <c r="CM313" s="163"/>
      <c r="CN313" s="163"/>
      <c r="CO313" s="163"/>
      <c r="CP313" s="163"/>
      <c r="CQ313" s="163"/>
      <c r="CR313" s="163"/>
      <c r="CS313" s="163"/>
      <c r="CT313" s="163"/>
      <c r="CU313" s="163"/>
      <c r="CV313" s="163"/>
      <c r="CW313" s="163"/>
      <c r="CX313" s="163"/>
      <c r="CY313" s="163"/>
      <c r="CZ313" s="163"/>
      <c r="DA313" s="163"/>
      <c r="DB313" s="163"/>
      <c r="DC313" s="163"/>
      <c r="DD313" s="163"/>
      <c r="DE313" s="163"/>
      <c r="DF313" s="163"/>
      <c r="DG313" s="163"/>
      <c r="DH313" s="163"/>
      <c r="DI313" s="163"/>
      <c r="DJ313" s="163"/>
      <c r="DK313" s="163"/>
      <c r="DL313" s="163"/>
      <c r="DM313" s="163"/>
      <c r="DN313" s="163"/>
      <c r="DO313" s="163"/>
      <c r="DP313" s="163"/>
      <c r="DQ313" s="163"/>
      <c r="DR313" s="163"/>
      <c r="DS313" s="163"/>
      <c r="DT313" s="163"/>
      <c r="DU313" s="163"/>
      <c r="DV313" s="163"/>
      <c r="DW313" s="163"/>
      <c r="DX313" s="163"/>
      <c r="DY313" s="163"/>
      <c r="DZ313" s="163"/>
      <c r="EA313" s="163"/>
      <c r="EB313" s="163"/>
      <c r="EC313" s="163"/>
      <c r="ED313" s="163"/>
      <c r="EE313" s="163"/>
      <c r="EF313" s="163"/>
      <c r="EG313" s="163"/>
      <c r="EH313" s="163"/>
      <c r="EI313" s="163"/>
      <c r="EJ313" s="163"/>
      <c r="EK313" s="163"/>
    </row>
    <row r="314" spans="1:141" s="155" customFormat="1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  <c r="AC314" s="163"/>
      <c r="AD314" s="163"/>
      <c r="AE314" s="163"/>
      <c r="AF314" s="163"/>
      <c r="AG314" s="163"/>
      <c r="AH314" s="163"/>
      <c r="AI314" s="163"/>
      <c r="AJ314" s="163"/>
      <c r="AK314" s="163"/>
      <c r="AL314" s="163"/>
      <c r="AM314" s="163"/>
      <c r="AN314" s="163"/>
      <c r="AO314" s="163"/>
      <c r="AP314" s="163"/>
      <c r="AQ314" s="163"/>
      <c r="AR314" s="163"/>
      <c r="AS314" s="163"/>
      <c r="AT314" s="163"/>
      <c r="AU314" s="163"/>
      <c r="AV314" s="163"/>
      <c r="AW314" s="163"/>
      <c r="AX314" s="163"/>
      <c r="AY314" s="163"/>
      <c r="AZ314" s="163"/>
      <c r="BA314" s="163"/>
      <c r="BB314" s="163"/>
      <c r="BC314" s="163"/>
      <c r="BD314" s="163"/>
      <c r="BE314" s="163"/>
      <c r="BF314" s="163"/>
      <c r="BG314" s="163"/>
      <c r="BH314" s="163"/>
      <c r="BI314" s="163"/>
      <c r="BJ314" s="163"/>
      <c r="BK314" s="163"/>
      <c r="BL314" s="163"/>
      <c r="BM314" s="163"/>
      <c r="BN314" s="163"/>
      <c r="BO314" s="163"/>
      <c r="BP314" s="163"/>
      <c r="BQ314" s="163"/>
      <c r="BR314" s="163"/>
      <c r="BS314" s="163"/>
      <c r="BT314" s="163"/>
      <c r="BU314" s="163"/>
      <c r="BV314" s="163"/>
      <c r="BW314" s="163"/>
      <c r="BX314" s="163"/>
      <c r="BY314" s="163"/>
      <c r="BZ314" s="163"/>
      <c r="CA314" s="163"/>
      <c r="CB314" s="163"/>
      <c r="CC314" s="163"/>
      <c r="CD314" s="163"/>
      <c r="CE314" s="163"/>
      <c r="CF314" s="163"/>
      <c r="CG314" s="163"/>
      <c r="CH314" s="163"/>
      <c r="CI314" s="163"/>
      <c r="CJ314" s="163"/>
      <c r="CK314" s="163"/>
      <c r="CL314" s="163"/>
      <c r="CM314" s="163"/>
      <c r="CN314" s="163"/>
      <c r="CO314" s="163"/>
      <c r="CP314" s="163"/>
      <c r="CQ314" s="163"/>
      <c r="CR314" s="163"/>
      <c r="CS314" s="163"/>
      <c r="CT314" s="163"/>
      <c r="CU314" s="163"/>
      <c r="CV314" s="163"/>
      <c r="CW314" s="163"/>
      <c r="CX314" s="163"/>
      <c r="CY314" s="163"/>
      <c r="CZ314" s="163"/>
      <c r="DA314" s="163"/>
      <c r="DB314" s="163"/>
      <c r="DC314" s="163"/>
      <c r="DD314" s="163"/>
      <c r="DE314" s="163"/>
      <c r="DF314" s="163"/>
      <c r="DG314" s="163"/>
      <c r="DH314" s="163"/>
      <c r="DI314" s="163"/>
      <c r="DJ314" s="163"/>
      <c r="DK314" s="163"/>
      <c r="DL314" s="163"/>
      <c r="DM314" s="163"/>
      <c r="DN314" s="163"/>
      <c r="DO314" s="163"/>
      <c r="DP314" s="163"/>
      <c r="DQ314" s="163"/>
      <c r="DR314" s="163"/>
      <c r="DS314" s="163"/>
      <c r="DT314" s="163"/>
      <c r="DU314" s="163"/>
      <c r="DV314" s="163"/>
      <c r="DW314" s="163"/>
      <c r="DX314" s="163"/>
      <c r="DY314" s="163"/>
      <c r="DZ314" s="163"/>
      <c r="EA314" s="163"/>
      <c r="EB314" s="163"/>
      <c r="EC314" s="163"/>
      <c r="ED314" s="163"/>
      <c r="EE314" s="163"/>
      <c r="EF314" s="163"/>
      <c r="EG314" s="163"/>
      <c r="EH314" s="163"/>
      <c r="EI314" s="163"/>
      <c r="EJ314" s="163"/>
      <c r="EK314" s="163"/>
    </row>
    <row r="315" spans="1:141" s="155" customFormat="1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  <c r="AC315" s="163"/>
      <c r="AD315" s="163"/>
      <c r="AE315" s="163"/>
      <c r="AF315" s="163"/>
      <c r="AG315" s="163"/>
      <c r="AH315" s="163"/>
      <c r="AI315" s="163"/>
      <c r="AJ315" s="163"/>
      <c r="AK315" s="163"/>
      <c r="AL315" s="163"/>
      <c r="AM315" s="163"/>
      <c r="AN315" s="163"/>
      <c r="AO315" s="163"/>
      <c r="AP315" s="163"/>
      <c r="AQ315" s="163"/>
      <c r="AR315" s="163"/>
      <c r="AS315" s="163"/>
      <c r="AT315" s="163"/>
      <c r="AU315" s="163"/>
      <c r="AV315" s="163"/>
      <c r="AW315" s="163"/>
      <c r="AX315" s="163"/>
      <c r="AY315" s="163"/>
      <c r="AZ315" s="163"/>
      <c r="BA315" s="163"/>
      <c r="BB315" s="163"/>
      <c r="BC315" s="163"/>
      <c r="BD315" s="163"/>
      <c r="BE315" s="163"/>
      <c r="BF315" s="163"/>
      <c r="BG315" s="163"/>
      <c r="BH315" s="163"/>
      <c r="BI315" s="163"/>
      <c r="BJ315" s="163"/>
      <c r="BK315" s="163"/>
      <c r="BL315" s="163"/>
      <c r="BM315" s="163"/>
      <c r="BN315" s="163"/>
      <c r="BO315" s="163"/>
      <c r="BP315" s="163"/>
      <c r="BQ315" s="163"/>
      <c r="BR315" s="163"/>
      <c r="BS315" s="163"/>
      <c r="BT315" s="163"/>
      <c r="BU315" s="163"/>
      <c r="BV315" s="163"/>
      <c r="BW315" s="163"/>
      <c r="BX315" s="163"/>
      <c r="BY315" s="163"/>
      <c r="BZ315" s="163"/>
      <c r="CA315" s="163"/>
      <c r="CB315" s="163"/>
      <c r="CC315" s="163"/>
      <c r="CD315" s="163"/>
      <c r="CE315" s="163"/>
      <c r="CF315" s="163"/>
      <c r="CG315" s="163"/>
      <c r="CH315" s="163"/>
      <c r="CI315" s="163"/>
      <c r="CJ315" s="163"/>
      <c r="CK315" s="163"/>
      <c r="CL315" s="163"/>
      <c r="CM315" s="163"/>
      <c r="CN315" s="163"/>
      <c r="CO315" s="163"/>
      <c r="CP315" s="163"/>
      <c r="CQ315" s="163"/>
      <c r="CR315" s="163"/>
      <c r="CS315" s="163"/>
      <c r="CT315" s="163"/>
      <c r="CU315" s="163"/>
      <c r="CV315" s="163"/>
      <c r="CW315" s="163"/>
      <c r="CX315" s="163"/>
      <c r="CY315" s="163"/>
      <c r="CZ315" s="163"/>
      <c r="DA315" s="163"/>
      <c r="DB315" s="163"/>
      <c r="DC315" s="163"/>
      <c r="DD315" s="163"/>
      <c r="DE315" s="163"/>
      <c r="DF315" s="163"/>
      <c r="DG315" s="163"/>
      <c r="DH315" s="163"/>
      <c r="DI315" s="163"/>
      <c r="DJ315" s="163"/>
      <c r="DK315" s="163"/>
      <c r="DL315" s="163"/>
      <c r="DM315" s="163"/>
      <c r="DN315" s="163"/>
      <c r="DO315" s="163"/>
      <c r="DP315" s="163"/>
      <c r="DQ315" s="163"/>
      <c r="DR315" s="163"/>
      <c r="DS315" s="163"/>
      <c r="DT315" s="163"/>
      <c r="DU315" s="163"/>
      <c r="DV315" s="163"/>
      <c r="DW315" s="163"/>
      <c r="DX315" s="163"/>
      <c r="DY315" s="163"/>
      <c r="DZ315" s="163"/>
      <c r="EA315" s="163"/>
      <c r="EB315" s="163"/>
      <c r="EC315" s="163"/>
      <c r="ED315" s="163"/>
      <c r="EE315" s="163"/>
      <c r="EF315" s="163"/>
      <c r="EG315" s="163"/>
      <c r="EH315" s="163"/>
      <c r="EI315" s="163"/>
      <c r="EJ315" s="163"/>
      <c r="EK315" s="163"/>
    </row>
    <row r="316" spans="1:141" s="155" customFormat="1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  <c r="AC316" s="163"/>
      <c r="AD316" s="163"/>
      <c r="AE316" s="163"/>
      <c r="AF316" s="163"/>
      <c r="AG316" s="163"/>
      <c r="AH316" s="163"/>
      <c r="AI316" s="163"/>
      <c r="AJ316" s="163"/>
      <c r="AK316" s="163"/>
      <c r="AL316" s="163"/>
      <c r="AM316" s="163"/>
      <c r="AN316" s="163"/>
      <c r="AO316" s="163"/>
      <c r="AP316" s="163"/>
      <c r="AQ316" s="163"/>
      <c r="AR316" s="163"/>
      <c r="AS316" s="163"/>
      <c r="AT316" s="163"/>
      <c r="AU316" s="163"/>
      <c r="AV316" s="163"/>
      <c r="AW316" s="163"/>
      <c r="AX316" s="163"/>
      <c r="AY316" s="163"/>
      <c r="AZ316" s="163"/>
      <c r="BA316" s="163"/>
      <c r="BB316" s="163"/>
      <c r="BC316" s="163"/>
      <c r="BD316" s="163"/>
      <c r="BE316" s="163"/>
      <c r="BF316" s="163"/>
      <c r="BG316" s="163"/>
      <c r="BH316" s="163"/>
      <c r="BI316" s="163"/>
      <c r="BJ316" s="163"/>
      <c r="BK316" s="163"/>
      <c r="BL316" s="163"/>
      <c r="BM316" s="163"/>
      <c r="BN316" s="163"/>
      <c r="BO316" s="163"/>
      <c r="BP316" s="163"/>
      <c r="BQ316" s="163"/>
      <c r="BR316" s="163"/>
      <c r="BS316" s="163"/>
      <c r="BT316" s="163"/>
      <c r="BU316" s="163"/>
      <c r="BV316" s="163"/>
      <c r="BW316" s="163"/>
      <c r="BX316" s="163"/>
      <c r="BY316" s="163"/>
      <c r="BZ316" s="163"/>
      <c r="CA316" s="163"/>
      <c r="CB316" s="163"/>
      <c r="CC316" s="163"/>
      <c r="CD316" s="163"/>
      <c r="CE316" s="163"/>
      <c r="CF316" s="163"/>
      <c r="CG316" s="163"/>
      <c r="CH316" s="163"/>
      <c r="CI316" s="163"/>
      <c r="CJ316" s="163"/>
      <c r="CK316" s="163"/>
      <c r="CL316" s="163"/>
      <c r="CM316" s="163"/>
      <c r="CN316" s="163"/>
      <c r="CO316" s="163"/>
      <c r="CP316" s="163"/>
      <c r="CQ316" s="163"/>
      <c r="CR316" s="163"/>
      <c r="CS316" s="163"/>
      <c r="CT316" s="163"/>
      <c r="CU316" s="163"/>
      <c r="CV316" s="163"/>
      <c r="CW316" s="163"/>
      <c r="CX316" s="163"/>
      <c r="CY316" s="163"/>
      <c r="CZ316" s="163"/>
      <c r="DA316" s="163"/>
      <c r="DB316" s="163"/>
      <c r="DC316" s="163"/>
      <c r="DD316" s="163"/>
      <c r="DE316" s="163"/>
      <c r="DF316" s="163"/>
      <c r="DG316" s="163"/>
      <c r="DH316" s="163"/>
      <c r="DI316" s="163"/>
      <c r="DJ316" s="163"/>
      <c r="DK316" s="163"/>
      <c r="DL316" s="163"/>
      <c r="DM316" s="163"/>
      <c r="DN316" s="163"/>
      <c r="DO316" s="163"/>
      <c r="DP316" s="163"/>
      <c r="DQ316" s="163"/>
      <c r="DR316" s="163"/>
      <c r="DS316" s="163"/>
      <c r="DT316" s="163"/>
      <c r="DU316" s="163"/>
      <c r="DV316" s="163"/>
      <c r="DW316" s="163"/>
      <c r="DX316" s="163"/>
      <c r="DY316" s="163"/>
      <c r="DZ316" s="163"/>
      <c r="EA316" s="163"/>
      <c r="EB316" s="163"/>
      <c r="EC316" s="163"/>
      <c r="ED316" s="163"/>
      <c r="EE316" s="163"/>
      <c r="EF316" s="163"/>
      <c r="EG316" s="163"/>
      <c r="EH316" s="163"/>
      <c r="EI316" s="163"/>
      <c r="EJ316" s="163"/>
      <c r="EK316" s="163"/>
    </row>
    <row r="317" spans="1:141" s="155" customFormat="1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  <c r="AC317" s="163"/>
      <c r="AD317" s="163"/>
      <c r="AE317" s="163"/>
      <c r="AF317" s="163"/>
      <c r="AG317" s="163"/>
      <c r="AH317" s="163"/>
      <c r="AI317" s="163"/>
      <c r="AJ317" s="163"/>
      <c r="AK317" s="163"/>
      <c r="AL317" s="163"/>
      <c r="AM317" s="163"/>
      <c r="AN317" s="163"/>
      <c r="AO317" s="163"/>
      <c r="AP317" s="163"/>
      <c r="AQ317" s="163"/>
      <c r="AR317" s="163"/>
      <c r="AS317" s="163"/>
      <c r="AT317" s="163"/>
      <c r="AU317" s="163"/>
      <c r="AV317" s="163"/>
      <c r="AW317" s="163"/>
      <c r="AX317" s="163"/>
      <c r="AY317" s="163"/>
      <c r="AZ317" s="163"/>
      <c r="BA317" s="163"/>
      <c r="BB317" s="163"/>
      <c r="BC317" s="163"/>
      <c r="BD317" s="163"/>
      <c r="BE317" s="163"/>
      <c r="BF317" s="163"/>
      <c r="BG317" s="163"/>
      <c r="BH317" s="163"/>
      <c r="BI317" s="163"/>
      <c r="BJ317" s="163"/>
      <c r="BK317" s="163"/>
      <c r="BL317" s="163"/>
      <c r="BM317" s="163"/>
      <c r="BN317" s="163"/>
      <c r="BO317" s="163"/>
      <c r="BP317" s="163"/>
      <c r="BQ317" s="163"/>
      <c r="BR317" s="163"/>
      <c r="BS317" s="163"/>
      <c r="BT317" s="163"/>
      <c r="BU317" s="163"/>
      <c r="BV317" s="163"/>
      <c r="BW317" s="163"/>
      <c r="BX317" s="163"/>
      <c r="BY317" s="163"/>
      <c r="BZ317" s="163"/>
      <c r="CA317" s="163"/>
      <c r="CB317" s="163"/>
      <c r="CC317" s="163"/>
      <c r="CD317" s="163"/>
      <c r="CE317" s="163"/>
      <c r="CF317" s="163"/>
      <c r="CG317" s="163"/>
      <c r="CH317" s="163"/>
      <c r="CI317" s="163"/>
      <c r="CJ317" s="163"/>
      <c r="CK317" s="163"/>
      <c r="CL317" s="163"/>
      <c r="CM317" s="163"/>
      <c r="CN317" s="163"/>
      <c r="CO317" s="163"/>
      <c r="CP317" s="163"/>
      <c r="CQ317" s="163"/>
      <c r="CR317" s="163"/>
      <c r="CS317" s="163"/>
      <c r="CT317" s="163"/>
      <c r="CU317" s="163"/>
      <c r="CV317" s="163"/>
      <c r="CW317" s="163"/>
      <c r="CX317" s="163"/>
      <c r="CY317" s="163"/>
      <c r="CZ317" s="163"/>
      <c r="DA317" s="163"/>
      <c r="DB317" s="163"/>
      <c r="DC317" s="163"/>
      <c r="DD317" s="163"/>
      <c r="DE317" s="163"/>
      <c r="DF317" s="163"/>
      <c r="DG317" s="163"/>
      <c r="DH317" s="163"/>
      <c r="DI317" s="163"/>
      <c r="DJ317" s="163"/>
      <c r="DK317" s="163"/>
      <c r="DL317" s="163"/>
      <c r="DM317" s="163"/>
      <c r="DN317" s="163"/>
      <c r="DO317" s="163"/>
      <c r="DP317" s="163"/>
      <c r="DQ317" s="163"/>
      <c r="DR317" s="163"/>
      <c r="DS317" s="163"/>
      <c r="DT317" s="163"/>
      <c r="DU317" s="163"/>
      <c r="DV317" s="163"/>
      <c r="DW317" s="163"/>
      <c r="DX317" s="163"/>
      <c r="DY317" s="163"/>
      <c r="DZ317" s="163"/>
      <c r="EA317" s="163"/>
      <c r="EB317" s="163"/>
      <c r="EC317" s="163"/>
      <c r="ED317" s="163"/>
      <c r="EE317" s="163"/>
      <c r="EF317" s="163"/>
      <c r="EG317" s="163"/>
      <c r="EH317" s="163"/>
      <c r="EI317" s="163"/>
      <c r="EJ317" s="163"/>
      <c r="EK317" s="163"/>
    </row>
    <row r="318" spans="1:141" s="155" customFormat="1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  <c r="AC318" s="163"/>
      <c r="AD318" s="163"/>
      <c r="AE318" s="163"/>
      <c r="AF318" s="163"/>
      <c r="AG318" s="163"/>
      <c r="AH318" s="163"/>
      <c r="AI318" s="163"/>
      <c r="AJ318" s="163"/>
      <c r="AK318" s="163"/>
      <c r="AL318" s="163"/>
      <c r="AM318" s="163"/>
      <c r="AN318" s="163"/>
      <c r="AO318" s="163"/>
      <c r="AP318" s="163"/>
      <c r="AQ318" s="163"/>
      <c r="AR318" s="163"/>
      <c r="AS318" s="163"/>
      <c r="AT318" s="163"/>
      <c r="AU318" s="163"/>
      <c r="AV318" s="163"/>
      <c r="AW318" s="163"/>
      <c r="AX318" s="163"/>
      <c r="AY318" s="163"/>
      <c r="AZ318" s="163"/>
      <c r="BA318" s="163"/>
      <c r="BB318" s="163"/>
      <c r="BC318" s="163"/>
      <c r="BD318" s="163"/>
      <c r="BE318" s="163"/>
      <c r="BF318" s="163"/>
      <c r="BG318" s="163"/>
      <c r="BH318" s="163"/>
      <c r="BI318" s="163"/>
      <c r="BJ318" s="163"/>
      <c r="BK318" s="163"/>
      <c r="BL318" s="163"/>
      <c r="BM318" s="163"/>
      <c r="BN318" s="163"/>
      <c r="BO318" s="163"/>
      <c r="BP318" s="163"/>
      <c r="BQ318" s="163"/>
      <c r="BR318" s="163"/>
      <c r="BS318" s="163"/>
      <c r="BT318" s="163"/>
      <c r="BU318" s="163"/>
      <c r="BV318" s="163"/>
      <c r="BW318" s="163"/>
      <c r="BX318" s="163"/>
      <c r="BY318" s="163"/>
      <c r="BZ318" s="163"/>
      <c r="CA318" s="163"/>
      <c r="CB318" s="163"/>
      <c r="CC318" s="163"/>
      <c r="CD318" s="163"/>
      <c r="CE318" s="163"/>
      <c r="CF318" s="163"/>
      <c r="CG318" s="163"/>
      <c r="CH318" s="163"/>
      <c r="CI318" s="163"/>
      <c r="CJ318" s="163"/>
      <c r="CK318" s="163"/>
      <c r="CL318" s="163"/>
      <c r="CM318" s="163"/>
      <c r="CN318" s="163"/>
      <c r="CO318" s="163"/>
      <c r="CP318" s="163"/>
      <c r="CQ318" s="163"/>
      <c r="CR318" s="163"/>
      <c r="CS318" s="163"/>
      <c r="CT318" s="163"/>
      <c r="CU318" s="163"/>
      <c r="CV318" s="163"/>
      <c r="CW318" s="163"/>
      <c r="CX318" s="163"/>
      <c r="CY318" s="163"/>
      <c r="CZ318" s="163"/>
      <c r="DA318" s="163"/>
      <c r="DB318" s="163"/>
      <c r="DC318" s="163"/>
      <c r="DD318" s="163"/>
      <c r="DE318" s="163"/>
      <c r="DF318" s="163"/>
      <c r="DG318" s="163"/>
      <c r="DH318" s="163"/>
      <c r="DI318" s="163"/>
      <c r="DJ318" s="163"/>
      <c r="DK318" s="163"/>
      <c r="DL318" s="163"/>
      <c r="DM318" s="163"/>
      <c r="DN318" s="163"/>
      <c r="DO318" s="163"/>
      <c r="DP318" s="163"/>
      <c r="DQ318" s="163"/>
      <c r="DR318" s="163"/>
      <c r="DS318" s="163"/>
      <c r="DT318" s="163"/>
      <c r="DU318" s="163"/>
      <c r="DV318" s="163"/>
      <c r="DW318" s="163"/>
      <c r="DX318" s="163"/>
      <c r="DY318" s="163"/>
      <c r="DZ318" s="163"/>
      <c r="EA318" s="163"/>
      <c r="EB318" s="163"/>
      <c r="EC318" s="163"/>
      <c r="ED318" s="163"/>
      <c r="EE318" s="163"/>
      <c r="EF318" s="163"/>
      <c r="EG318" s="163"/>
      <c r="EH318" s="163"/>
      <c r="EI318" s="163"/>
      <c r="EJ318" s="163"/>
      <c r="EK318" s="163"/>
    </row>
    <row r="319" spans="1:141" s="155" customFormat="1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  <c r="AC319" s="163"/>
      <c r="AD319" s="163"/>
      <c r="AE319" s="163"/>
      <c r="AF319" s="163"/>
      <c r="AG319" s="163"/>
      <c r="AH319" s="163"/>
      <c r="AI319" s="163"/>
      <c r="AJ319" s="163"/>
      <c r="AK319" s="163"/>
      <c r="AL319" s="163"/>
      <c r="AM319" s="163"/>
      <c r="AN319" s="163"/>
      <c r="AO319" s="163"/>
      <c r="AP319" s="163"/>
      <c r="AQ319" s="163"/>
      <c r="AR319" s="163"/>
      <c r="AS319" s="163"/>
      <c r="AT319" s="163"/>
      <c r="AU319" s="163"/>
      <c r="AV319" s="163"/>
      <c r="AW319" s="163"/>
      <c r="AX319" s="163"/>
      <c r="AY319" s="163"/>
      <c r="AZ319" s="163"/>
      <c r="BA319" s="163"/>
      <c r="BB319" s="163"/>
      <c r="BC319" s="163"/>
      <c r="BD319" s="163"/>
      <c r="BE319" s="163"/>
      <c r="BF319" s="163"/>
      <c r="BG319" s="163"/>
      <c r="BH319" s="163"/>
      <c r="BI319" s="163"/>
      <c r="BJ319" s="163"/>
      <c r="BK319" s="163"/>
      <c r="BL319" s="163"/>
      <c r="BM319" s="163"/>
      <c r="BN319" s="163"/>
      <c r="BO319" s="163"/>
      <c r="BP319" s="163"/>
      <c r="BQ319" s="163"/>
      <c r="BR319" s="163"/>
      <c r="BS319" s="163"/>
      <c r="BT319" s="163"/>
      <c r="BU319" s="163"/>
      <c r="BV319" s="163"/>
      <c r="BW319" s="163"/>
      <c r="BX319" s="163"/>
      <c r="BY319" s="163"/>
      <c r="BZ319" s="163"/>
      <c r="CA319" s="163"/>
      <c r="CB319" s="163"/>
      <c r="CC319" s="163"/>
      <c r="CD319" s="163"/>
      <c r="CE319" s="163"/>
      <c r="CF319" s="163"/>
      <c r="CG319" s="163"/>
      <c r="CH319" s="163"/>
      <c r="CI319" s="163"/>
      <c r="CJ319" s="163"/>
      <c r="CK319" s="163"/>
      <c r="CL319" s="163"/>
      <c r="CM319" s="163"/>
      <c r="CN319" s="163"/>
      <c r="CO319" s="163"/>
      <c r="CP319" s="163"/>
      <c r="CQ319" s="163"/>
      <c r="CR319" s="163"/>
      <c r="CS319" s="163"/>
      <c r="CT319" s="163"/>
      <c r="CU319" s="163"/>
      <c r="CV319" s="163"/>
      <c r="CW319" s="163"/>
      <c r="CX319" s="163"/>
      <c r="CY319" s="163"/>
      <c r="CZ319" s="163"/>
      <c r="DA319" s="163"/>
      <c r="DB319" s="163"/>
      <c r="DC319" s="163"/>
      <c r="DD319" s="163"/>
      <c r="DE319" s="163"/>
      <c r="DF319" s="163"/>
      <c r="DG319" s="163"/>
      <c r="DH319" s="163"/>
      <c r="DI319" s="163"/>
      <c r="DJ319" s="163"/>
      <c r="DK319" s="163"/>
      <c r="DL319" s="163"/>
      <c r="DM319" s="163"/>
      <c r="DN319" s="163"/>
      <c r="DO319" s="163"/>
      <c r="DP319" s="163"/>
      <c r="DQ319" s="163"/>
      <c r="DR319" s="163"/>
      <c r="DS319" s="163"/>
      <c r="DT319" s="163"/>
      <c r="DU319" s="163"/>
      <c r="DV319" s="163"/>
      <c r="DW319" s="163"/>
      <c r="DX319" s="163"/>
      <c r="DY319" s="163"/>
      <c r="DZ319" s="163"/>
      <c r="EA319" s="163"/>
      <c r="EB319" s="163"/>
      <c r="EC319" s="163"/>
      <c r="ED319" s="163"/>
      <c r="EE319" s="163"/>
      <c r="EF319" s="163"/>
      <c r="EG319" s="163"/>
      <c r="EH319" s="163"/>
      <c r="EI319" s="163"/>
      <c r="EJ319" s="163"/>
      <c r="EK319" s="163"/>
    </row>
    <row r="320" spans="1:141" s="155" customFormat="1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  <c r="AC320" s="163"/>
      <c r="AD320" s="163"/>
      <c r="AE320" s="163"/>
      <c r="AF320" s="163"/>
      <c r="AG320" s="163"/>
      <c r="AH320" s="163"/>
      <c r="AI320" s="163"/>
      <c r="AJ320" s="163"/>
      <c r="AK320" s="163"/>
      <c r="AL320" s="163"/>
      <c r="AM320" s="163"/>
      <c r="AN320" s="163"/>
      <c r="AO320" s="163"/>
      <c r="AP320" s="163"/>
      <c r="AQ320" s="163"/>
      <c r="AR320" s="163"/>
      <c r="AS320" s="163"/>
      <c r="AT320" s="163"/>
      <c r="AU320" s="163"/>
      <c r="AV320" s="163"/>
      <c r="AW320" s="163"/>
      <c r="AX320" s="163"/>
      <c r="AY320" s="163"/>
      <c r="AZ320" s="163"/>
      <c r="BA320" s="163"/>
      <c r="BB320" s="163"/>
      <c r="BC320" s="163"/>
      <c r="BD320" s="163"/>
      <c r="BE320" s="163"/>
      <c r="BF320" s="163"/>
      <c r="BG320" s="163"/>
      <c r="BH320" s="163"/>
      <c r="BI320" s="163"/>
      <c r="BJ320" s="163"/>
      <c r="BK320" s="163"/>
      <c r="BL320" s="163"/>
      <c r="BM320" s="163"/>
      <c r="BN320" s="163"/>
      <c r="BO320" s="163"/>
      <c r="BP320" s="163"/>
      <c r="BQ320" s="163"/>
      <c r="BR320" s="163"/>
      <c r="BS320" s="163"/>
      <c r="BT320" s="163"/>
      <c r="BU320" s="163"/>
      <c r="BV320" s="163"/>
      <c r="BW320" s="163"/>
      <c r="BX320" s="163"/>
      <c r="BY320" s="163"/>
      <c r="BZ320" s="163"/>
      <c r="CA320" s="163"/>
      <c r="CB320" s="163"/>
      <c r="CC320" s="163"/>
      <c r="CD320" s="163"/>
      <c r="CE320" s="163"/>
      <c r="CF320" s="163"/>
      <c r="CG320" s="163"/>
      <c r="CH320" s="163"/>
      <c r="CI320" s="163"/>
      <c r="CJ320" s="163"/>
      <c r="CK320" s="163"/>
      <c r="CL320" s="163"/>
      <c r="CM320" s="163"/>
      <c r="CN320" s="163"/>
      <c r="CO320" s="163"/>
      <c r="CP320" s="163"/>
      <c r="CQ320" s="163"/>
      <c r="CR320" s="163"/>
      <c r="CS320" s="163"/>
      <c r="CT320" s="163"/>
      <c r="CU320" s="163"/>
      <c r="CV320" s="163"/>
      <c r="CW320" s="163"/>
      <c r="CX320" s="163"/>
      <c r="CY320" s="163"/>
      <c r="CZ320" s="163"/>
      <c r="DA320" s="163"/>
      <c r="DB320" s="163"/>
      <c r="DC320" s="163"/>
      <c r="DD320" s="163"/>
      <c r="DE320" s="163"/>
      <c r="DF320" s="163"/>
      <c r="DG320" s="163"/>
      <c r="DH320" s="163"/>
      <c r="DI320" s="163"/>
      <c r="DJ320" s="163"/>
      <c r="DK320" s="163"/>
      <c r="DL320" s="163"/>
      <c r="DM320" s="163"/>
      <c r="DN320" s="163"/>
      <c r="DO320" s="163"/>
      <c r="DP320" s="163"/>
      <c r="DQ320" s="163"/>
      <c r="DR320" s="163"/>
      <c r="DS320" s="163"/>
      <c r="DT320" s="163"/>
      <c r="DU320" s="163"/>
      <c r="DV320" s="163"/>
      <c r="DW320" s="163"/>
      <c r="DX320" s="163"/>
      <c r="DY320" s="163"/>
      <c r="DZ320" s="163"/>
      <c r="EA320" s="163"/>
      <c r="EB320" s="163"/>
      <c r="EC320" s="163"/>
      <c r="ED320" s="163"/>
      <c r="EE320" s="163"/>
      <c r="EF320" s="163"/>
      <c r="EG320" s="163"/>
      <c r="EH320" s="163"/>
      <c r="EI320" s="163"/>
      <c r="EJ320" s="163"/>
      <c r="EK320" s="163"/>
    </row>
    <row r="321" spans="1:141" s="155" customFormat="1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  <c r="AC321" s="163"/>
      <c r="AD321" s="163"/>
      <c r="AE321" s="163"/>
      <c r="AF321" s="163"/>
      <c r="AG321" s="163"/>
      <c r="AH321" s="163"/>
      <c r="AI321" s="163"/>
      <c r="AJ321" s="163"/>
      <c r="AK321" s="163"/>
      <c r="AL321" s="163"/>
      <c r="AM321" s="163"/>
      <c r="AN321" s="163"/>
      <c r="AO321" s="163"/>
      <c r="AP321" s="163"/>
      <c r="AQ321" s="163"/>
      <c r="AR321" s="163"/>
      <c r="AS321" s="163"/>
      <c r="AT321" s="163"/>
      <c r="AU321" s="163"/>
      <c r="AV321" s="163"/>
      <c r="AW321" s="163"/>
      <c r="AX321" s="163"/>
      <c r="AY321" s="163"/>
      <c r="AZ321" s="163"/>
      <c r="BA321" s="163"/>
      <c r="BB321" s="163"/>
      <c r="BC321" s="163"/>
      <c r="BD321" s="163"/>
      <c r="BE321" s="163"/>
      <c r="BF321" s="163"/>
      <c r="BG321" s="163"/>
      <c r="BH321" s="163"/>
      <c r="BI321" s="163"/>
      <c r="BJ321" s="163"/>
      <c r="BK321" s="163"/>
      <c r="BL321" s="163"/>
      <c r="BM321" s="163"/>
      <c r="BN321" s="163"/>
      <c r="BO321" s="163"/>
      <c r="BP321" s="163"/>
      <c r="BQ321" s="163"/>
      <c r="BR321" s="163"/>
      <c r="BS321" s="163"/>
      <c r="BT321" s="163"/>
      <c r="BU321" s="163"/>
      <c r="BV321" s="163"/>
      <c r="BW321" s="163"/>
      <c r="BX321" s="163"/>
      <c r="BY321" s="163"/>
      <c r="BZ321" s="163"/>
      <c r="CA321" s="163"/>
      <c r="CB321" s="163"/>
      <c r="CC321" s="163"/>
      <c r="CD321" s="163"/>
      <c r="CE321" s="163"/>
      <c r="CF321" s="163"/>
      <c r="CG321" s="163"/>
      <c r="CH321" s="163"/>
      <c r="CI321" s="163"/>
      <c r="CJ321" s="163"/>
      <c r="CK321" s="163"/>
      <c r="CL321" s="163"/>
      <c r="CM321" s="163"/>
      <c r="CN321" s="163"/>
      <c r="CO321" s="163"/>
      <c r="CP321" s="163"/>
      <c r="CQ321" s="163"/>
      <c r="CR321" s="163"/>
      <c r="CS321" s="163"/>
      <c r="CT321" s="163"/>
      <c r="CU321" s="163"/>
      <c r="CV321" s="163"/>
      <c r="CW321" s="163"/>
      <c r="CX321" s="163"/>
      <c r="CY321" s="163"/>
      <c r="CZ321" s="163"/>
      <c r="DA321" s="163"/>
      <c r="DB321" s="163"/>
      <c r="DC321" s="163"/>
      <c r="DD321" s="163"/>
      <c r="DE321" s="163"/>
      <c r="DF321" s="163"/>
      <c r="DG321" s="163"/>
      <c r="DH321" s="163"/>
      <c r="DI321" s="163"/>
      <c r="DJ321" s="163"/>
      <c r="DK321" s="163"/>
      <c r="DL321" s="163"/>
      <c r="DM321" s="163"/>
      <c r="DN321" s="163"/>
      <c r="DO321" s="163"/>
      <c r="DP321" s="163"/>
      <c r="DQ321" s="163"/>
      <c r="DR321" s="163"/>
      <c r="DS321" s="163"/>
      <c r="DT321" s="163"/>
      <c r="DU321" s="163"/>
      <c r="DV321" s="163"/>
      <c r="DW321" s="163"/>
      <c r="DX321" s="163"/>
      <c r="DY321" s="163"/>
      <c r="DZ321" s="163"/>
      <c r="EA321" s="163"/>
      <c r="EB321" s="163"/>
      <c r="EC321" s="163"/>
      <c r="ED321" s="163"/>
      <c r="EE321" s="163"/>
      <c r="EF321" s="163"/>
      <c r="EG321" s="163"/>
      <c r="EH321" s="163"/>
      <c r="EI321" s="163"/>
      <c r="EJ321" s="163"/>
      <c r="EK321" s="163"/>
    </row>
    <row r="322" spans="1:141" s="155" customFormat="1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  <c r="AC322" s="163"/>
      <c r="AD322" s="163"/>
      <c r="AE322" s="163"/>
      <c r="AF322" s="163"/>
      <c r="AG322" s="163"/>
      <c r="AH322" s="163"/>
      <c r="AI322" s="163"/>
      <c r="AJ322" s="163"/>
      <c r="AK322" s="163"/>
      <c r="AL322" s="163"/>
      <c r="AM322" s="163"/>
      <c r="AN322" s="163"/>
      <c r="AO322" s="163"/>
      <c r="AP322" s="163"/>
      <c r="AQ322" s="163"/>
      <c r="AR322" s="163"/>
      <c r="AS322" s="163"/>
      <c r="AT322" s="163"/>
      <c r="AU322" s="163"/>
      <c r="AV322" s="163"/>
      <c r="AW322" s="163"/>
      <c r="AX322" s="163"/>
      <c r="AY322" s="163"/>
      <c r="AZ322" s="163"/>
      <c r="BA322" s="163"/>
      <c r="BB322" s="163"/>
      <c r="BC322" s="163"/>
      <c r="BD322" s="163"/>
      <c r="BE322" s="163"/>
      <c r="BF322" s="163"/>
      <c r="BG322" s="163"/>
      <c r="BH322" s="163"/>
      <c r="BI322" s="163"/>
      <c r="BJ322" s="163"/>
      <c r="BK322" s="163"/>
      <c r="BL322" s="163"/>
      <c r="BM322" s="163"/>
      <c r="BN322" s="163"/>
      <c r="BO322" s="163"/>
      <c r="BP322" s="163"/>
      <c r="BQ322" s="163"/>
      <c r="BR322" s="163"/>
      <c r="BS322" s="163"/>
      <c r="BT322" s="163"/>
      <c r="BU322" s="163"/>
      <c r="BV322" s="163"/>
      <c r="BW322" s="163"/>
      <c r="BX322" s="163"/>
      <c r="BY322" s="163"/>
      <c r="BZ322" s="163"/>
      <c r="CA322" s="163"/>
      <c r="CB322" s="163"/>
      <c r="CC322" s="163"/>
      <c r="CD322" s="163"/>
      <c r="CE322" s="163"/>
      <c r="CF322" s="163"/>
      <c r="CG322" s="163"/>
      <c r="CH322" s="163"/>
      <c r="CI322" s="163"/>
      <c r="CJ322" s="163"/>
      <c r="CK322" s="163"/>
      <c r="CL322" s="163"/>
      <c r="CM322" s="163"/>
      <c r="CN322" s="163"/>
      <c r="CO322" s="163"/>
      <c r="CP322" s="163"/>
      <c r="CQ322" s="163"/>
      <c r="CR322" s="163"/>
      <c r="CS322" s="163"/>
      <c r="CT322" s="163"/>
      <c r="CU322" s="163"/>
      <c r="CV322" s="163"/>
      <c r="CW322" s="163"/>
      <c r="CX322" s="163"/>
      <c r="CY322" s="163"/>
      <c r="CZ322" s="163"/>
      <c r="DA322" s="163"/>
      <c r="DB322" s="163"/>
      <c r="DC322" s="163"/>
      <c r="DD322" s="163"/>
      <c r="DE322" s="163"/>
      <c r="DF322" s="163"/>
      <c r="DG322" s="163"/>
      <c r="DH322" s="163"/>
      <c r="DI322" s="163"/>
      <c r="DJ322" s="163"/>
      <c r="DK322" s="163"/>
      <c r="DL322" s="163"/>
      <c r="DM322" s="163"/>
      <c r="DN322" s="163"/>
      <c r="DO322" s="163"/>
      <c r="DP322" s="163"/>
      <c r="DQ322" s="163"/>
      <c r="DR322" s="163"/>
      <c r="DS322" s="163"/>
      <c r="DT322" s="163"/>
      <c r="DU322" s="163"/>
      <c r="DV322" s="163"/>
      <c r="DW322" s="163"/>
      <c r="DX322" s="163"/>
      <c r="DY322" s="163"/>
      <c r="DZ322" s="163"/>
      <c r="EA322" s="163"/>
      <c r="EB322" s="163"/>
      <c r="EC322" s="163"/>
      <c r="ED322" s="163"/>
      <c r="EE322" s="163"/>
      <c r="EF322" s="163"/>
      <c r="EG322" s="163"/>
      <c r="EH322" s="163"/>
      <c r="EI322" s="163"/>
      <c r="EJ322" s="163"/>
      <c r="EK322" s="163"/>
    </row>
    <row r="323" spans="1:141" s="155" customFormat="1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  <c r="AC323" s="163"/>
      <c r="AD323" s="163"/>
      <c r="AE323" s="163"/>
      <c r="AF323" s="163"/>
      <c r="AG323" s="163"/>
      <c r="AH323" s="163"/>
      <c r="AI323" s="163"/>
      <c r="AJ323" s="163"/>
      <c r="AK323" s="163"/>
      <c r="AL323" s="163"/>
      <c r="AM323" s="163"/>
      <c r="AN323" s="163"/>
      <c r="AO323" s="163"/>
      <c r="AP323" s="163"/>
      <c r="AQ323" s="163"/>
      <c r="AR323" s="163"/>
      <c r="AS323" s="163"/>
      <c r="AT323" s="163"/>
      <c r="AU323" s="163"/>
      <c r="AV323" s="163"/>
      <c r="AW323" s="163"/>
      <c r="AX323" s="163"/>
      <c r="AY323" s="163"/>
      <c r="AZ323" s="163"/>
      <c r="BA323" s="163"/>
      <c r="BB323" s="163"/>
      <c r="BC323" s="163"/>
      <c r="BD323" s="163"/>
      <c r="BE323" s="163"/>
      <c r="BF323" s="163"/>
      <c r="BG323" s="163"/>
      <c r="BH323" s="163"/>
      <c r="BI323" s="163"/>
      <c r="BJ323" s="163"/>
      <c r="BK323" s="163"/>
      <c r="BL323" s="163"/>
      <c r="BM323" s="163"/>
      <c r="BN323" s="163"/>
      <c r="BO323" s="163"/>
      <c r="BP323" s="163"/>
      <c r="BQ323" s="163"/>
      <c r="BR323" s="163"/>
      <c r="BS323" s="163"/>
      <c r="BT323" s="163"/>
      <c r="BU323" s="163"/>
      <c r="BV323" s="163"/>
      <c r="BW323" s="163"/>
      <c r="BX323" s="163"/>
      <c r="BY323" s="163"/>
      <c r="BZ323" s="163"/>
      <c r="CA323" s="163"/>
      <c r="CB323" s="163"/>
      <c r="CC323" s="163"/>
      <c r="CD323" s="163"/>
      <c r="CE323" s="163"/>
      <c r="CF323" s="163"/>
      <c r="CG323" s="163"/>
      <c r="CH323" s="163"/>
      <c r="CI323" s="163"/>
      <c r="CJ323" s="163"/>
      <c r="CK323" s="163"/>
      <c r="CL323" s="163"/>
      <c r="CM323" s="163"/>
      <c r="CN323" s="163"/>
      <c r="CO323" s="163"/>
      <c r="CP323" s="163"/>
      <c r="CQ323" s="163"/>
      <c r="CR323" s="163"/>
      <c r="CS323" s="163"/>
      <c r="CT323" s="163"/>
      <c r="CU323" s="163"/>
      <c r="CV323" s="163"/>
      <c r="CW323" s="163"/>
      <c r="CX323" s="163"/>
      <c r="CY323" s="163"/>
      <c r="CZ323" s="163"/>
      <c r="DA323" s="163"/>
      <c r="DB323" s="163"/>
      <c r="DC323" s="163"/>
      <c r="DD323" s="163"/>
      <c r="DE323" s="163"/>
      <c r="DF323" s="163"/>
      <c r="DG323" s="163"/>
      <c r="DH323" s="163"/>
      <c r="DI323" s="163"/>
      <c r="DJ323" s="163"/>
      <c r="DK323" s="163"/>
      <c r="DL323" s="163"/>
      <c r="DM323" s="163"/>
      <c r="DN323" s="163"/>
      <c r="DO323" s="163"/>
      <c r="DP323" s="163"/>
      <c r="DQ323" s="163"/>
      <c r="DR323" s="163"/>
      <c r="DS323" s="163"/>
      <c r="DT323" s="163"/>
      <c r="DU323" s="163"/>
      <c r="DV323" s="163"/>
      <c r="DW323" s="163"/>
      <c r="DX323" s="163"/>
      <c r="DY323" s="163"/>
      <c r="DZ323" s="163"/>
      <c r="EA323" s="163"/>
      <c r="EB323" s="163"/>
      <c r="EC323" s="163"/>
      <c r="ED323" s="163"/>
      <c r="EE323" s="163"/>
      <c r="EF323" s="163"/>
      <c r="EG323" s="163"/>
      <c r="EH323" s="163"/>
      <c r="EI323" s="163"/>
      <c r="EJ323" s="163"/>
      <c r="EK323" s="163"/>
    </row>
    <row r="324" spans="1:141" s="155" customFormat="1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  <c r="AC324" s="163"/>
      <c r="AD324" s="163"/>
      <c r="AE324" s="163"/>
      <c r="AF324" s="163"/>
      <c r="AG324" s="163"/>
      <c r="AH324" s="163"/>
      <c r="AI324" s="163"/>
      <c r="AJ324" s="163"/>
      <c r="AK324" s="163"/>
      <c r="AL324" s="163"/>
      <c r="AM324" s="163"/>
      <c r="AN324" s="163"/>
      <c r="AO324" s="163"/>
      <c r="AP324" s="163"/>
      <c r="AQ324" s="163"/>
      <c r="AR324" s="163"/>
      <c r="AS324" s="163"/>
      <c r="AT324" s="163"/>
      <c r="AU324" s="163"/>
      <c r="AV324" s="163"/>
      <c r="AW324" s="163"/>
      <c r="AX324" s="163"/>
      <c r="AY324" s="163"/>
      <c r="AZ324" s="163"/>
      <c r="BA324" s="163"/>
      <c r="BB324" s="163"/>
      <c r="BC324" s="163"/>
      <c r="BD324" s="163"/>
      <c r="BE324" s="163"/>
      <c r="BF324" s="163"/>
      <c r="BG324" s="163"/>
      <c r="BH324" s="163"/>
      <c r="BI324" s="163"/>
      <c r="BJ324" s="163"/>
      <c r="BK324" s="163"/>
      <c r="BL324" s="163"/>
      <c r="BM324" s="163"/>
      <c r="BN324" s="163"/>
      <c r="BO324" s="163"/>
      <c r="BP324" s="163"/>
      <c r="BQ324" s="163"/>
      <c r="BR324" s="163"/>
      <c r="BS324" s="163"/>
      <c r="BT324" s="163"/>
      <c r="BU324" s="163"/>
      <c r="BV324" s="163"/>
      <c r="BW324" s="163"/>
      <c r="BX324" s="163"/>
      <c r="BY324" s="163"/>
      <c r="BZ324" s="163"/>
      <c r="CA324" s="163"/>
      <c r="CB324" s="163"/>
      <c r="CC324" s="163"/>
      <c r="CD324" s="163"/>
      <c r="CE324" s="163"/>
      <c r="CF324" s="163"/>
      <c r="CG324" s="163"/>
      <c r="CH324" s="163"/>
      <c r="CI324" s="163"/>
      <c r="CJ324" s="163"/>
      <c r="CK324" s="163"/>
      <c r="CL324" s="163"/>
      <c r="CM324" s="163"/>
      <c r="CN324" s="163"/>
      <c r="CO324" s="163"/>
      <c r="CP324" s="163"/>
      <c r="CQ324" s="163"/>
      <c r="CR324" s="163"/>
      <c r="CS324" s="163"/>
      <c r="CT324" s="163"/>
      <c r="CU324" s="163"/>
      <c r="CV324" s="163"/>
      <c r="CW324" s="163"/>
      <c r="CX324" s="163"/>
      <c r="CY324" s="163"/>
      <c r="CZ324" s="163"/>
      <c r="DA324" s="163"/>
      <c r="DB324" s="163"/>
      <c r="DC324" s="163"/>
      <c r="DD324" s="163"/>
      <c r="DE324" s="163"/>
      <c r="DF324" s="163"/>
      <c r="DG324" s="163"/>
      <c r="DH324" s="163"/>
      <c r="DI324" s="163"/>
      <c r="DJ324" s="163"/>
      <c r="DK324" s="163"/>
      <c r="DL324" s="163"/>
      <c r="DM324" s="163"/>
      <c r="DN324" s="163"/>
      <c r="DO324" s="163"/>
      <c r="DP324" s="163"/>
      <c r="DQ324" s="163"/>
      <c r="DR324" s="163"/>
      <c r="DS324" s="163"/>
      <c r="DT324" s="163"/>
      <c r="DU324" s="163"/>
      <c r="DV324" s="163"/>
      <c r="DW324" s="163"/>
      <c r="DX324" s="163"/>
      <c r="DY324" s="163"/>
      <c r="DZ324" s="163"/>
      <c r="EA324" s="163"/>
      <c r="EB324" s="163"/>
      <c r="EC324" s="163"/>
      <c r="ED324" s="163"/>
      <c r="EE324" s="163"/>
      <c r="EF324" s="163"/>
      <c r="EG324" s="163"/>
      <c r="EH324" s="163"/>
      <c r="EI324" s="163"/>
      <c r="EJ324" s="163"/>
      <c r="EK324" s="163"/>
    </row>
    <row r="325" spans="1:141" s="155" customFormat="1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  <c r="AC325" s="163"/>
      <c r="AD325" s="163"/>
      <c r="AE325" s="163"/>
      <c r="AF325" s="163"/>
      <c r="AG325" s="163"/>
      <c r="AH325" s="163"/>
      <c r="AI325" s="163"/>
      <c r="AJ325" s="163"/>
      <c r="AK325" s="163"/>
      <c r="AL325" s="163"/>
      <c r="AM325" s="163"/>
      <c r="AN325" s="163"/>
      <c r="AO325" s="163"/>
      <c r="AP325" s="163"/>
      <c r="AQ325" s="163"/>
      <c r="AR325" s="163"/>
      <c r="AS325" s="163"/>
      <c r="AT325" s="163"/>
      <c r="AU325" s="163"/>
      <c r="AV325" s="163"/>
      <c r="AW325" s="163"/>
      <c r="AX325" s="163"/>
      <c r="AY325" s="163"/>
      <c r="AZ325" s="163"/>
      <c r="BA325" s="163"/>
      <c r="BB325" s="163"/>
      <c r="BC325" s="163"/>
      <c r="BD325" s="163"/>
      <c r="BE325" s="163"/>
      <c r="BF325" s="163"/>
      <c r="BG325" s="163"/>
      <c r="BH325" s="163"/>
      <c r="BI325" s="163"/>
      <c r="BJ325" s="163"/>
      <c r="BK325" s="163"/>
      <c r="BL325" s="163"/>
      <c r="BM325" s="163"/>
      <c r="BN325" s="163"/>
      <c r="BO325" s="163"/>
      <c r="BP325" s="163"/>
      <c r="BQ325" s="163"/>
      <c r="BR325" s="163"/>
      <c r="BS325" s="163"/>
      <c r="BT325" s="163"/>
      <c r="BU325" s="163"/>
      <c r="BV325" s="163"/>
      <c r="BW325" s="163"/>
      <c r="BX325" s="163"/>
      <c r="BY325" s="163"/>
      <c r="BZ325" s="163"/>
      <c r="CA325" s="163"/>
      <c r="CB325" s="163"/>
      <c r="CC325" s="163"/>
      <c r="CD325" s="163"/>
      <c r="CE325" s="163"/>
      <c r="CF325" s="163"/>
      <c r="CG325" s="163"/>
      <c r="CH325" s="163"/>
      <c r="CI325" s="163"/>
      <c r="CJ325" s="163"/>
      <c r="CK325" s="163"/>
      <c r="CL325" s="163"/>
      <c r="CM325" s="163"/>
      <c r="CN325" s="163"/>
      <c r="CO325" s="163"/>
      <c r="CP325" s="163"/>
      <c r="CQ325" s="163"/>
      <c r="CR325" s="163"/>
      <c r="CS325" s="163"/>
      <c r="CT325" s="163"/>
      <c r="CU325" s="163"/>
      <c r="CV325" s="163"/>
      <c r="CW325" s="163"/>
      <c r="CX325" s="163"/>
      <c r="CY325" s="163"/>
      <c r="CZ325" s="163"/>
      <c r="DA325" s="163"/>
      <c r="DB325" s="163"/>
      <c r="DC325" s="163"/>
      <c r="DD325" s="163"/>
      <c r="DE325" s="163"/>
      <c r="DF325" s="163"/>
      <c r="DG325" s="163"/>
      <c r="DH325" s="163"/>
      <c r="DI325" s="163"/>
      <c r="DJ325" s="163"/>
      <c r="DK325" s="163"/>
      <c r="DL325" s="163"/>
      <c r="DM325" s="163"/>
      <c r="DN325" s="163"/>
      <c r="DO325" s="163"/>
      <c r="DP325" s="163"/>
      <c r="DQ325" s="163"/>
      <c r="DR325" s="163"/>
      <c r="DS325" s="163"/>
      <c r="DT325" s="163"/>
      <c r="DU325" s="163"/>
      <c r="DV325" s="163"/>
      <c r="DW325" s="163"/>
      <c r="DX325" s="163"/>
      <c r="DY325" s="163"/>
      <c r="DZ325" s="163"/>
      <c r="EA325" s="163"/>
      <c r="EB325" s="163"/>
      <c r="EC325" s="163"/>
      <c r="ED325" s="163"/>
      <c r="EE325" s="163"/>
      <c r="EF325" s="163"/>
      <c r="EG325" s="163"/>
      <c r="EH325" s="163"/>
      <c r="EI325" s="163"/>
      <c r="EJ325" s="163"/>
      <c r="EK325" s="163"/>
    </row>
    <row r="326" spans="1:141" s="155" customFormat="1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  <c r="AC326" s="163"/>
      <c r="AD326" s="163"/>
      <c r="AE326" s="163"/>
      <c r="AF326" s="163"/>
      <c r="AG326" s="163"/>
      <c r="AH326" s="163"/>
      <c r="AI326" s="163"/>
      <c r="AJ326" s="163"/>
      <c r="AK326" s="163"/>
      <c r="AL326" s="163"/>
      <c r="AM326" s="163"/>
      <c r="AN326" s="163"/>
      <c r="AO326" s="163"/>
      <c r="AP326" s="163"/>
      <c r="AQ326" s="163"/>
      <c r="AR326" s="163"/>
      <c r="AS326" s="163"/>
      <c r="AT326" s="163"/>
      <c r="AU326" s="163"/>
      <c r="AV326" s="163"/>
      <c r="AW326" s="163"/>
      <c r="AX326" s="163"/>
      <c r="AY326" s="163"/>
      <c r="AZ326" s="163"/>
      <c r="BA326" s="163"/>
      <c r="BB326" s="163"/>
      <c r="BC326" s="163"/>
      <c r="BD326" s="163"/>
      <c r="BE326" s="163"/>
      <c r="BF326" s="163"/>
      <c r="BG326" s="163"/>
      <c r="BH326" s="163"/>
      <c r="BI326" s="163"/>
      <c r="BJ326" s="163"/>
      <c r="BK326" s="163"/>
      <c r="BL326" s="163"/>
      <c r="BM326" s="163"/>
      <c r="BN326" s="163"/>
      <c r="BO326" s="163"/>
      <c r="BP326" s="163"/>
      <c r="BQ326" s="163"/>
      <c r="BR326" s="163"/>
      <c r="BS326" s="163"/>
      <c r="BT326" s="163"/>
      <c r="BU326" s="163"/>
      <c r="BV326" s="163"/>
      <c r="BW326" s="163"/>
      <c r="BX326" s="163"/>
      <c r="BY326" s="163"/>
      <c r="BZ326" s="163"/>
      <c r="CA326" s="163"/>
      <c r="CB326" s="163"/>
      <c r="CC326" s="163"/>
      <c r="CD326" s="163"/>
      <c r="CE326" s="163"/>
      <c r="CF326" s="163"/>
      <c r="CG326" s="163"/>
      <c r="CH326" s="163"/>
      <c r="CI326" s="163"/>
      <c r="CJ326" s="163"/>
      <c r="CK326" s="163"/>
      <c r="CL326" s="163"/>
      <c r="CM326" s="163"/>
      <c r="CN326" s="163"/>
      <c r="CO326" s="163"/>
      <c r="CP326" s="163"/>
      <c r="CQ326" s="163"/>
      <c r="CR326" s="163"/>
      <c r="CS326" s="163"/>
      <c r="CT326" s="163"/>
      <c r="CU326" s="163"/>
      <c r="CV326" s="163"/>
      <c r="CW326" s="163"/>
      <c r="CX326" s="163"/>
      <c r="CY326" s="163"/>
      <c r="CZ326" s="163"/>
      <c r="DA326" s="163"/>
      <c r="DB326" s="163"/>
      <c r="DC326" s="163"/>
      <c r="DD326" s="163"/>
      <c r="DE326" s="163"/>
      <c r="DF326" s="163"/>
      <c r="DG326" s="163"/>
      <c r="DH326" s="163"/>
      <c r="DI326" s="163"/>
      <c r="DJ326" s="163"/>
      <c r="DK326" s="163"/>
      <c r="DL326" s="163"/>
      <c r="DM326" s="163"/>
      <c r="DN326" s="163"/>
      <c r="DO326" s="163"/>
      <c r="DP326" s="163"/>
      <c r="DQ326" s="163"/>
      <c r="DR326" s="163"/>
      <c r="DS326" s="163"/>
      <c r="DT326" s="163"/>
      <c r="DU326" s="163"/>
      <c r="DV326" s="163"/>
      <c r="DW326" s="163"/>
      <c r="DX326" s="163"/>
      <c r="DY326" s="163"/>
      <c r="DZ326" s="163"/>
      <c r="EA326" s="163"/>
      <c r="EB326" s="163"/>
      <c r="EC326" s="163"/>
      <c r="ED326" s="163"/>
      <c r="EE326" s="163"/>
      <c r="EF326" s="163"/>
      <c r="EG326" s="163"/>
      <c r="EH326" s="163"/>
      <c r="EI326" s="163"/>
      <c r="EJ326" s="163"/>
      <c r="EK326" s="163"/>
    </row>
    <row r="327" spans="1:141" s="155" customFormat="1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  <c r="AC327" s="163"/>
      <c r="AD327" s="163"/>
      <c r="AE327" s="163"/>
      <c r="AF327" s="163"/>
      <c r="AG327" s="163"/>
      <c r="AH327" s="163"/>
      <c r="AI327" s="163"/>
      <c r="AJ327" s="163"/>
      <c r="AK327" s="163"/>
      <c r="AL327" s="163"/>
      <c r="AM327" s="163"/>
      <c r="AN327" s="163"/>
      <c r="AO327" s="163"/>
      <c r="AP327" s="163"/>
      <c r="AQ327" s="163"/>
      <c r="AR327" s="163"/>
      <c r="AS327" s="163"/>
      <c r="AT327" s="163"/>
      <c r="AU327" s="163"/>
      <c r="AV327" s="163"/>
      <c r="AW327" s="163"/>
      <c r="AX327" s="163"/>
      <c r="AY327" s="163"/>
      <c r="AZ327" s="163"/>
      <c r="BA327" s="163"/>
      <c r="BB327" s="163"/>
      <c r="BC327" s="163"/>
      <c r="BD327" s="163"/>
      <c r="BE327" s="163"/>
      <c r="BF327" s="163"/>
      <c r="BG327" s="163"/>
      <c r="BH327" s="163"/>
      <c r="BI327" s="163"/>
      <c r="BJ327" s="163"/>
      <c r="BK327" s="163"/>
      <c r="BL327" s="163"/>
      <c r="BM327" s="163"/>
      <c r="BN327" s="163"/>
      <c r="BO327" s="163"/>
      <c r="BP327" s="163"/>
      <c r="BQ327" s="163"/>
      <c r="BR327" s="163"/>
      <c r="BS327" s="163"/>
      <c r="BT327" s="163"/>
      <c r="BU327" s="163"/>
      <c r="BV327" s="163"/>
      <c r="BW327" s="163"/>
      <c r="BX327" s="163"/>
      <c r="BY327" s="163"/>
      <c r="BZ327" s="163"/>
      <c r="CA327" s="163"/>
      <c r="CB327" s="163"/>
      <c r="CC327" s="163"/>
      <c r="CD327" s="163"/>
      <c r="CE327" s="163"/>
      <c r="CF327" s="163"/>
      <c r="CG327" s="163"/>
      <c r="CH327" s="163"/>
      <c r="CI327" s="163"/>
      <c r="CJ327" s="163"/>
      <c r="CK327" s="163"/>
      <c r="CL327" s="163"/>
      <c r="CM327" s="163"/>
      <c r="CN327" s="163"/>
      <c r="CO327" s="163"/>
      <c r="CP327" s="163"/>
      <c r="CQ327" s="163"/>
      <c r="CR327" s="163"/>
      <c r="CS327" s="163"/>
      <c r="CT327" s="163"/>
      <c r="CU327" s="163"/>
      <c r="CV327" s="163"/>
      <c r="CW327" s="163"/>
      <c r="CX327" s="163"/>
      <c r="CY327" s="163"/>
      <c r="CZ327" s="163"/>
      <c r="DA327" s="163"/>
      <c r="DB327" s="163"/>
      <c r="DC327" s="163"/>
      <c r="DD327" s="163"/>
      <c r="DE327" s="163"/>
      <c r="DF327" s="163"/>
      <c r="DG327" s="163"/>
      <c r="DH327" s="163"/>
      <c r="DI327" s="163"/>
      <c r="DJ327" s="163"/>
      <c r="DK327" s="163"/>
      <c r="DL327" s="163"/>
      <c r="DM327" s="163"/>
      <c r="DN327" s="163"/>
      <c r="DO327" s="163"/>
      <c r="DP327" s="163"/>
      <c r="DQ327" s="163"/>
      <c r="DR327" s="163"/>
      <c r="DS327" s="163"/>
      <c r="DT327" s="163"/>
      <c r="DU327" s="163"/>
      <c r="DV327" s="163"/>
      <c r="DW327" s="163"/>
      <c r="DX327" s="163"/>
      <c r="DY327" s="163"/>
      <c r="DZ327" s="163"/>
      <c r="EA327" s="163"/>
      <c r="EB327" s="163"/>
      <c r="EC327" s="163"/>
      <c r="ED327" s="163"/>
      <c r="EE327" s="163"/>
      <c r="EF327" s="163"/>
      <c r="EG327" s="163"/>
      <c r="EH327" s="163"/>
      <c r="EI327" s="163"/>
      <c r="EJ327" s="163"/>
      <c r="EK327" s="163"/>
    </row>
    <row r="328" spans="1:141" s="155" customFormat="1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  <c r="AC328" s="163"/>
      <c r="AD328" s="163"/>
      <c r="AE328" s="163"/>
      <c r="AF328" s="163"/>
      <c r="AG328" s="163"/>
      <c r="AH328" s="163"/>
      <c r="AI328" s="163"/>
      <c r="AJ328" s="163"/>
      <c r="AK328" s="163"/>
      <c r="AL328" s="163"/>
      <c r="AM328" s="163"/>
      <c r="AN328" s="163"/>
      <c r="AO328" s="163"/>
      <c r="AP328" s="163"/>
      <c r="AQ328" s="163"/>
      <c r="AR328" s="163"/>
      <c r="AS328" s="163"/>
      <c r="AT328" s="163"/>
      <c r="AU328" s="163"/>
      <c r="AV328" s="163"/>
      <c r="AW328" s="163"/>
      <c r="AX328" s="163"/>
      <c r="AY328" s="163"/>
      <c r="AZ328" s="163"/>
      <c r="BA328" s="163"/>
      <c r="BB328" s="163"/>
      <c r="BC328" s="163"/>
      <c r="BD328" s="163"/>
      <c r="BE328" s="163"/>
      <c r="BF328" s="163"/>
      <c r="BG328" s="163"/>
      <c r="BH328" s="163"/>
      <c r="BI328" s="163"/>
      <c r="BJ328" s="163"/>
      <c r="BK328" s="163"/>
      <c r="BL328" s="163"/>
      <c r="BM328" s="163"/>
      <c r="BN328" s="163"/>
      <c r="BO328" s="163"/>
      <c r="BP328" s="163"/>
      <c r="BQ328" s="163"/>
      <c r="BR328" s="163"/>
      <c r="BS328" s="163"/>
      <c r="BT328" s="163"/>
      <c r="BU328" s="163"/>
      <c r="BV328" s="163"/>
      <c r="BW328" s="163"/>
      <c r="BX328" s="163"/>
      <c r="BY328" s="163"/>
      <c r="BZ328" s="163"/>
      <c r="CA328" s="163"/>
      <c r="CB328" s="163"/>
      <c r="CC328" s="163"/>
      <c r="CD328" s="163"/>
      <c r="CE328" s="163"/>
      <c r="CF328" s="163"/>
      <c r="CG328" s="163"/>
      <c r="CH328" s="163"/>
      <c r="CI328" s="163"/>
      <c r="CJ328" s="163"/>
      <c r="CK328" s="163"/>
      <c r="CL328" s="163"/>
      <c r="CM328" s="163"/>
      <c r="CN328" s="163"/>
      <c r="CO328" s="163"/>
      <c r="CP328" s="163"/>
      <c r="CQ328" s="163"/>
      <c r="CR328" s="163"/>
      <c r="CS328" s="163"/>
      <c r="CT328" s="163"/>
      <c r="CU328" s="163"/>
      <c r="CV328" s="163"/>
      <c r="CW328" s="163"/>
      <c r="CX328" s="163"/>
      <c r="CY328" s="163"/>
      <c r="CZ328" s="163"/>
      <c r="DA328" s="163"/>
      <c r="DB328" s="163"/>
      <c r="DC328" s="163"/>
      <c r="DD328" s="163"/>
      <c r="DE328" s="163"/>
      <c r="DF328" s="163"/>
      <c r="DG328" s="163"/>
      <c r="DH328" s="163"/>
      <c r="DI328" s="163"/>
      <c r="DJ328" s="163"/>
      <c r="DK328" s="163"/>
      <c r="DL328" s="163"/>
      <c r="DM328" s="163"/>
      <c r="DN328" s="163"/>
      <c r="DO328" s="163"/>
      <c r="DP328" s="163"/>
      <c r="DQ328" s="163"/>
      <c r="DR328" s="163"/>
      <c r="DS328" s="163"/>
      <c r="DT328" s="163"/>
      <c r="DU328" s="163"/>
      <c r="DV328" s="163"/>
      <c r="DW328" s="163"/>
      <c r="DX328" s="163"/>
      <c r="DY328" s="163"/>
      <c r="DZ328" s="163"/>
      <c r="EA328" s="163"/>
      <c r="EB328" s="163"/>
      <c r="EC328" s="163"/>
      <c r="ED328" s="163"/>
      <c r="EE328" s="163"/>
      <c r="EF328" s="163"/>
      <c r="EG328" s="163"/>
      <c r="EH328" s="163"/>
      <c r="EI328" s="163"/>
      <c r="EJ328" s="163"/>
      <c r="EK328" s="163"/>
    </row>
    <row r="329" spans="1:141" s="155" customFormat="1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  <c r="AC329" s="163"/>
      <c r="AD329" s="163"/>
      <c r="AE329" s="163"/>
      <c r="AF329" s="163"/>
      <c r="AG329" s="163"/>
      <c r="AH329" s="163"/>
      <c r="AI329" s="163"/>
      <c r="AJ329" s="163"/>
      <c r="AK329" s="163"/>
      <c r="AL329" s="163"/>
      <c r="AM329" s="163"/>
      <c r="AN329" s="163"/>
      <c r="AO329" s="163"/>
      <c r="AP329" s="163"/>
      <c r="AQ329" s="163"/>
      <c r="AR329" s="163"/>
      <c r="AS329" s="163"/>
      <c r="AT329" s="163"/>
      <c r="AU329" s="163"/>
      <c r="AV329" s="163"/>
      <c r="AW329" s="163"/>
      <c r="AX329" s="163"/>
      <c r="AY329" s="163"/>
      <c r="AZ329" s="163"/>
      <c r="BA329" s="163"/>
      <c r="BB329" s="163"/>
      <c r="BC329" s="163"/>
      <c r="BD329" s="163"/>
      <c r="BE329" s="163"/>
      <c r="BF329" s="163"/>
      <c r="BG329" s="163"/>
      <c r="BH329" s="163"/>
      <c r="BI329" s="163"/>
      <c r="BJ329" s="163"/>
      <c r="BK329" s="163"/>
      <c r="BL329" s="163"/>
      <c r="BM329" s="163"/>
      <c r="BN329" s="163"/>
      <c r="BO329" s="163"/>
      <c r="BP329" s="163"/>
      <c r="BQ329" s="163"/>
      <c r="BR329" s="163"/>
      <c r="BS329" s="163"/>
      <c r="BT329" s="163"/>
      <c r="BU329" s="163"/>
      <c r="BV329" s="163"/>
      <c r="BW329" s="163"/>
      <c r="BX329" s="163"/>
      <c r="BY329" s="163"/>
      <c r="BZ329" s="163"/>
      <c r="CA329" s="163"/>
      <c r="CB329" s="163"/>
      <c r="CC329" s="163"/>
      <c r="CD329" s="163"/>
      <c r="CE329" s="163"/>
      <c r="CF329" s="163"/>
      <c r="CG329" s="163"/>
      <c r="CH329" s="163"/>
      <c r="CI329" s="163"/>
      <c r="CJ329" s="163"/>
      <c r="CK329" s="163"/>
      <c r="CL329" s="163"/>
      <c r="CM329" s="163"/>
      <c r="CN329" s="163"/>
      <c r="CO329" s="163"/>
      <c r="CP329" s="163"/>
      <c r="CQ329" s="163"/>
      <c r="CR329" s="163"/>
      <c r="CS329" s="163"/>
      <c r="CT329" s="163"/>
      <c r="CU329" s="163"/>
      <c r="CV329" s="163"/>
      <c r="CW329" s="163"/>
      <c r="CX329" s="163"/>
      <c r="CY329" s="163"/>
      <c r="CZ329" s="163"/>
      <c r="DA329" s="163"/>
      <c r="DB329" s="163"/>
      <c r="DC329" s="163"/>
      <c r="DD329" s="163"/>
      <c r="DE329" s="163"/>
      <c r="DF329" s="163"/>
      <c r="DG329" s="163"/>
      <c r="DH329" s="163"/>
      <c r="DI329" s="163"/>
      <c r="DJ329" s="163"/>
      <c r="DK329" s="163"/>
      <c r="DL329" s="163"/>
      <c r="DM329" s="163"/>
      <c r="DN329" s="163"/>
      <c r="DO329" s="163"/>
      <c r="DP329" s="163"/>
      <c r="DQ329" s="163"/>
      <c r="DR329" s="163"/>
      <c r="DS329" s="163"/>
      <c r="DT329" s="163"/>
      <c r="DU329" s="163"/>
      <c r="DV329" s="163"/>
      <c r="DW329" s="163"/>
      <c r="DX329" s="163"/>
      <c r="DY329" s="163"/>
      <c r="DZ329" s="163"/>
      <c r="EA329" s="163"/>
      <c r="EB329" s="163"/>
      <c r="EC329" s="163"/>
      <c r="ED329" s="163"/>
      <c r="EE329" s="163"/>
      <c r="EF329" s="163"/>
      <c r="EG329" s="163"/>
      <c r="EH329" s="163"/>
      <c r="EI329" s="163"/>
      <c r="EJ329" s="163"/>
      <c r="EK329" s="163"/>
    </row>
    <row r="330" spans="1:141" s="155" customFormat="1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  <c r="AC330" s="163"/>
      <c r="AD330" s="163"/>
      <c r="AE330" s="163"/>
      <c r="AF330" s="163"/>
      <c r="AG330" s="163"/>
      <c r="AH330" s="163"/>
      <c r="AI330" s="163"/>
      <c r="AJ330" s="163"/>
      <c r="AK330" s="163"/>
      <c r="AL330" s="163"/>
      <c r="AM330" s="163"/>
      <c r="AN330" s="163"/>
      <c r="AO330" s="163"/>
      <c r="AP330" s="163"/>
      <c r="AQ330" s="163"/>
      <c r="AR330" s="163"/>
      <c r="AS330" s="163"/>
      <c r="AT330" s="163"/>
      <c r="AU330" s="163"/>
      <c r="AV330" s="163"/>
      <c r="AW330" s="163"/>
      <c r="AX330" s="163"/>
      <c r="AY330" s="163"/>
      <c r="AZ330" s="163"/>
      <c r="BA330" s="163"/>
      <c r="BB330" s="163"/>
      <c r="BC330" s="163"/>
      <c r="BD330" s="163"/>
      <c r="BE330" s="163"/>
      <c r="BF330" s="163"/>
      <c r="BG330" s="163"/>
      <c r="BH330" s="163"/>
      <c r="BI330" s="163"/>
      <c r="BJ330" s="163"/>
      <c r="BK330" s="163"/>
      <c r="BL330" s="163"/>
      <c r="BM330" s="163"/>
      <c r="BN330" s="163"/>
      <c r="BO330" s="163"/>
      <c r="BP330" s="163"/>
      <c r="BQ330" s="163"/>
      <c r="BR330" s="163"/>
      <c r="BS330" s="163"/>
      <c r="BT330" s="163"/>
      <c r="BU330" s="163"/>
      <c r="BV330" s="163"/>
      <c r="BW330" s="163"/>
      <c r="BX330" s="163"/>
      <c r="BY330" s="163"/>
      <c r="BZ330" s="163"/>
      <c r="CA330" s="163"/>
      <c r="CB330" s="163"/>
      <c r="CC330" s="163"/>
      <c r="CD330" s="163"/>
      <c r="CE330" s="163"/>
      <c r="CF330" s="163"/>
      <c r="CG330" s="163"/>
      <c r="CH330" s="163"/>
      <c r="CI330" s="163"/>
      <c r="CJ330" s="163"/>
      <c r="CK330" s="163"/>
      <c r="CL330" s="163"/>
      <c r="CM330" s="163"/>
      <c r="CN330" s="163"/>
      <c r="CO330" s="163"/>
      <c r="CP330" s="163"/>
      <c r="CQ330" s="163"/>
      <c r="CR330" s="163"/>
      <c r="CS330" s="163"/>
      <c r="CT330" s="163"/>
      <c r="CU330" s="163"/>
      <c r="CV330" s="163"/>
      <c r="CW330" s="163"/>
      <c r="CX330" s="163"/>
      <c r="CY330" s="163"/>
      <c r="CZ330" s="163"/>
      <c r="DA330" s="163"/>
      <c r="DB330" s="163"/>
      <c r="DC330" s="163"/>
      <c r="DD330" s="163"/>
      <c r="DE330" s="163"/>
      <c r="DF330" s="163"/>
      <c r="DG330" s="163"/>
      <c r="DH330" s="163"/>
      <c r="DI330" s="163"/>
      <c r="DJ330" s="163"/>
      <c r="DK330" s="163"/>
      <c r="DL330" s="163"/>
      <c r="DM330" s="163"/>
      <c r="DN330" s="163"/>
      <c r="DO330" s="163"/>
      <c r="DP330" s="163"/>
      <c r="DQ330" s="163"/>
      <c r="DR330" s="163"/>
      <c r="DS330" s="163"/>
      <c r="DT330" s="163"/>
      <c r="DU330" s="163"/>
      <c r="DV330" s="163"/>
      <c r="DW330" s="163"/>
      <c r="DX330" s="163"/>
      <c r="DY330" s="163"/>
      <c r="DZ330" s="163"/>
      <c r="EA330" s="163"/>
      <c r="EB330" s="163"/>
      <c r="EC330" s="163"/>
      <c r="ED330" s="163"/>
      <c r="EE330" s="163"/>
      <c r="EF330" s="163"/>
      <c r="EG330" s="163"/>
      <c r="EH330" s="163"/>
      <c r="EI330" s="163"/>
      <c r="EJ330" s="163"/>
      <c r="EK330" s="163"/>
    </row>
    <row r="331" spans="1:141" s="155" customFormat="1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  <c r="AC331" s="163"/>
      <c r="AD331" s="163"/>
      <c r="AE331" s="163"/>
      <c r="AF331" s="163"/>
      <c r="AG331" s="163"/>
      <c r="AH331" s="163"/>
      <c r="AI331" s="163"/>
      <c r="AJ331" s="163"/>
      <c r="AK331" s="163"/>
      <c r="AL331" s="163"/>
      <c r="AM331" s="163"/>
      <c r="AN331" s="163"/>
      <c r="AO331" s="163"/>
      <c r="AP331" s="163"/>
      <c r="AQ331" s="163"/>
      <c r="AR331" s="163"/>
      <c r="AS331" s="163"/>
      <c r="AT331" s="163"/>
      <c r="AU331" s="163"/>
      <c r="AV331" s="163"/>
      <c r="AW331" s="163"/>
      <c r="AX331" s="163"/>
      <c r="AY331" s="163"/>
      <c r="AZ331" s="163"/>
      <c r="BA331" s="163"/>
      <c r="BB331" s="163"/>
      <c r="BC331" s="163"/>
      <c r="BD331" s="163"/>
      <c r="BE331" s="163"/>
      <c r="BF331" s="163"/>
      <c r="BG331" s="163"/>
      <c r="BH331" s="163"/>
      <c r="BI331" s="163"/>
      <c r="BJ331" s="163"/>
      <c r="BK331" s="163"/>
      <c r="BL331" s="163"/>
      <c r="BM331" s="163"/>
      <c r="BN331" s="163"/>
      <c r="BO331" s="163"/>
      <c r="BP331" s="163"/>
      <c r="BQ331" s="163"/>
      <c r="BR331" s="163"/>
      <c r="BS331" s="163"/>
      <c r="BT331" s="163"/>
      <c r="BU331" s="163"/>
      <c r="BV331" s="163"/>
      <c r="BW331" s="163"/>
      <c r="BX331" s="163"/>
      <c r="BY331" s="163"/>
      <c r="BZ331" s="163"/>
      <c r="CA331" s="163"/>
      <c r="CB331" s="163"/>
      <c r="CC331" s="163"/>
      <c r="CD331" s="163"/>
      <c r="CE331" s="163"/>
      <c r="CF331" s="163"/>
      <c r="CG331" s="163"/>
      <c r="CH331" s="163"/>
      <c r="CI331" s="163"/>
      <c r="CJ331" s="163"/>
      <c r="CK331" s="163"/>
      <c r="CL331" s="163"/>
      <c r="CM331" s="163"/>
      <c r="CN331" s="163"/>
      <c r="CO331" s="163"/>
      <c r="CP331" s="163"/>
      <c r="CQ331" s="163"/>
      <c r="CR331" s="163"/>
      <c r="CS331" s="163"/>
      <c r="CT331" s="163"/>
      <c r="CU331" s="163"/>
      <c r="CV331" s="163"/>
      <c r="CW331" s="163"/>
      <c r="CX331" s="163"/>
      <c r="CY331" s="163"/>
      <c r="CZ331" s="163"/>
      <c r="DA331" s="163"/>
      <c r="DB331" s="163"/>
      <c r="DC331" s="163"/>
      <c r="DD331" s="163"/>
      <c r="DE331" s="163"/>
      <c r="DF331" s="163"/>
      <c r="DG331" s="163"/>
      <c r="DH331" s="163"/>
      <c r="DI331" s="163"/>
      <c r="DJ331" s="163"/>
      <c r="DK331" s="163"/>
      <c r="DL331" s="163"/>
      <c r="DM331" s="163"/>
      <c r="DN331" s="163"/>
      <c r="DO331" s="163"/>
      <c r="DP331" s="163"/>
      <c r="DQ331" s="163"/>
      <c r="DR331" s="163"/>
      <c r="DS331" s="163"/>
      <c r="DT331" s="163"/>
      <c r="DU331" s="163"/>
      <c r="DV331" s="163"/>
      <c r="DW331" s="163"/>
      <c r="DX331" s="163"/>
      <c r="DY331" s="163"/>
      <c r="DZ331" s="163"/>
      <c r="EA331" s="163"/>
      <c r="EB331" s="163"/>
      <c r="EC331" s="163"/>
      <c r="ED331" s="163"/>
      <c r="EE331" s="163"/>
      <c r="EF331" s="163"/>
      <c r="EG331" s="163"/>
      <c r="EH331" s="163"/>
      <c r="EI331" s="163"/>
      <c r="EJ331" s="163"/>
      <c r="EK331" s="163"/>
    </row>
    <row r="332" spans="1:141" s="155" customFormat="1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  <c r="AC332" s="163"/>
      <c r="AD332" s="163"/>
      <c r="AE332" s="163"/>
      <c r="AF332" s="163"/>
      <c r="AG332" s="163"/>
      <c r="AH332" s="163"/>
      <c r="AI332" s="163"/>
      <c r="AJ332" s="163"/>
      <c r="AK332" s="163"/>
      <c r="AL332" s="163"/>
      <c r="AM332" s="163"/>
      <c r="AN332" s="163"/>
      <c r="AO332" s="163"/>
      <c r="AP332" s="163"/>
      <c r="AQ332" s="163"/>
      <c r="AR332" s="163"/>
      <c r="AS332" s="163"/>
      <c r="AT332" s="163"/>
      <c r="AU332" s="163"/>
      <c r="AV332" s="163"/>
      <c r="AW332" s="163"/>
      <c r="AX332" s="163"/>
      <c r="AY332" s="163"/>
      <c r="AZ332" s="163"/>
      <c r="BA332" s="163"/>
      <c r="BB332" s="163"/>
      <c r="BC332" s="163"/>
      <c r="BD332" s="163"/>
      <c r="BE332" s="163"/>
      <c r="BF332" s="163"/>
      <c r="BG332" s="163"/>
      <c r="BH332" s="163"/>
      <c r="BI332" s="163"/>
      <c r="BJ332" s="163"/>
      <c r="BK332" s="163"/>
      <c r="BL332" s="163"/>
      <c r="BM332" s="163"/>
      <c r="BN332" s="163"/>
      <c r="BO332" s="163"/>
      <c r="BP332" s="163"/>
      <c r="BQ332" s="163"/>
      <c r="BR332" s="163"/>
      <c r="BS332" s="163"/>
      <c r="BT332" s="163"/>
      <c r="BU332" s="163"/>
      <c r="BV332" s="163"/>
      <c r="BW332" s="163"/>
      <c r="BX332" s="163"/>
      <c r="BY332" s="163"/>
      <c r="BZ332" s="163"/>
      <c r="CA332" s="163"/>
      <c r="CB332" s="163"/>
      <c r="CC332" s="163"/>
      <c r="CD332" s="163"/>
      <c r="CE332" s="163"/>
      <c r="CF332" s="163"/>
      <c r="CG332" s="163"/>
      <c r="CH332" s="163"/>
      <c r="CI332" s="163"/>
      <c r="CJ332" s="163"/>
      <c r="CK332" s="163"/>
      <c r="CL332" s="163"/>
      <c r="CM332" s="163"/>
      <c r="CN332" s="163"/>
      <c r="CO332" s="163"/>
      <c r="CP332" s="163"/>
      <c r="CQ332" s="163"/>
      <c r="CR332" s="163"/>
      <c r="CS332" s="163"/>
      <c r="CT332" s="163"/>
      <c r="CU332" s="163"/>
      <c r="CV332" s="163"/>
      <c r="CW332" s="163"/>
      <c r="CX332" s="163"/>
      <c r="CY332" s="163"/>
      <c r="CZ332" s="163"/>
      <c r="DA332" s="163"/>
      <c r="DB332" s="163"/>
      <c r="DC332" s="163"/>
      <c r="DD332" s="163"/>
      <c r="DE332" s="163"/>
      <c r="DF332" s="163"/>
      <c r="DG332" s="163"/>
      <c r="DH332" s="163"/>
      <c r="DI332" s="163"/>
      <c r="DJ332" s="163"/>
      <c r="DK332" s="163"/>
      <c r="DL332" s="163"/>
      <c r="DM332" s="163"/>
      <c r="DN332" s="163"/>
      <c r="DO332" s="163"/>
      <c r="DP332" s="163"/>
      <c r="DQ332" s="163"/>
      <c r="DR332" s="163"/>
      <c r="DS332" s="163"/>
      <c r="DT332" s="163"/>
      <c r="DU332" s="163"/>
      <c r="DV332" s="163"/>
      <c r="DW332" s="163"/>
      <c r="DX332" s="163"/>
      <c r="DY332" s="163"/>
      <c r="DZ332" s="163"/>
      <c r="EA332" s="163"/>
      <c r="EB332" s="163"/>
      <c r="EC332" s="163"/>
      <c r="ED332" s="163"/>
      <c r="EE332" s="163"/>
      <c r="EF332" s="163"/>
      <c r="EG332" s="163"/>
      <c r="EH332" s="163"/>
      <c r="EI332" s="163"/>
      <c r="EJ332" s="163"/>
      <c r="EK332" s="163"/>
    </row>
    <row r="333" spans="1:141" s="155" customFormat="1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  <c r="AC333" s="163"/>
      <c r="AD333" s="163"/>
      <c r="AE333" s="163"/>
      <c r="AF333" s="163"/>
      <c r="AG333" s="163"/>
      <c r="AH333" s="163"/>
      <c r="AI333" s="163"/>
      <c r="AJ333" s="163"/>
      <c r="AK333" s="163"/>
      <c r="AL333" s="163"/>
      <c r="AM333" s="163"/>
      <c r="AN333" s="163"/>
      <c r="AO333" s="163"/>
      <c r="AP333" s="163"/>
      <c r="AQ333" s="163"/>
      <c r="AR333" s="163"/>
      <c r="AS333" s="163"/>
      <c r="AT333" s="163"/>
      <c r="AU333" s="163"/>
      <c r="AV333" s="163"/>
      <c r="AW333" s="163"/>
      <c r="AX333" s="163"/>
      <c r="AY333" s="163"/>
      <c r="AZ333" s="163"/>
      <c r="BA333" s="163"/>
      <c r="BB333" s="163"/>
      <c r="BC333" s="163"/>
      <c r="BD333" s="163"/>
      <c r="BE333" s="163"/>
      <c r="BF333" s="163"/>
      <c r="BG333" s="163"/>
      <c r="BH333" s="163"/>
      <c r="BI333" s="163"/>
      <c r="BJ333" s="163"/>
      <c r="BK333" s="163"/>
      <c r="BL333" s="163"/>
      <c r="BM333" s="163"/>
      <c r="BN333" s="163"/>
      <c r="BO333" s="163"/>
      <c r="BP333" s="163"/>
      <c r="BQ333" s="163"/>
      <c r="BR333" s="163"/>
      <c r="BS333" s="163"/>
      <c r="BT333" s="163"/>
      <c r="BU333" s="163"/>
      <c r="BV333" s="163"/>
      <c r="BW333" s="163"/>
      <c r="BX333" s="163"/>
      <c r="BY333" s="163"/>
      <c r="BZ333" s="163"/>
      <c r="CA333" s="163"/>
      <c r="CB333" s="163"/>
      <c r="CC333" s="163"/>
      <c r="CD333" s="163"/>
      <c r="CE333" s="163"/>
      <c r="CF333" s="163"/>
      <c r="CG333" s="163"/>
      <c r="CH333" s="163"/>
      <c r="CI333" s="163"/>
      <c r="CJ333" s="163"/>
      <c r="CK333" s="163"/>
      <c r="CL333" s="163"/>
      <c r="CM333" s="163"/>
      <c r="CN333" s="163"/>
      <c r="CO333" s="163"/>
      <c r="CP333" s="163"/>
      <c r="CQ333" s="163"/>
      <c r="CR333" s="163"/>
      <c r="CS333" s="163"/>
      <c r="CT333" s="163"/>
      <c r="CU333" s="163"/>
      <c r="CV333" s="163"/>
      <c r="CW333" s="163"/>
      <c r="CX333" s="163"/>
      <c r="CY333" s="163"/>
      <c r="CZ333" s="163"/>
      <c r="DA333" s="163"/>
      <c r="DB333" s="163"/>
      <c r="DC333" s="163"/>
      <c r="DD333" s="163"/>
      <c r="DE333" s="163"/>
      <c r="DF333" s="163"/>
      <c r="DG333" s="163"/>
      <c r="DH333" s="163"/>
      <c r="DI333" s="163"/>
      <c r="DJ333" s="163"/>
      <c r="DK333" s="163"/>
      <c r="DL333" s="163"/>
      <c r="DM333" s="163"/>
      <c r="DN333" s="163"/>
      <c r="DO333" s="163"/>
      <c r="DP333" s="163"/>
      <c r="DQ333" s="163"/>
      <c r="DR333" s="163"/>
      <c r="DS333" s="163"/>
      <c r="DT333" s="163"/>
      <c r="DU333" s="163"/>
      <c r="DV333" s="163"/>
      <c r="DW333" s="163"/>
      <c r="DX333" s="163"/>
      <c r="DY333" s="163"/>
      <c r="DZ333" s="163"/>
      <c r="EA333" s="163"/>
      <c r="EB333" s="163"/>
      <c r="EC333" s="163"/>
      <c r="ED333" s="163"/>
      <c r="EE333" s="163"/>
      <c r="EF333" s="163"/>
      <c r="EG333" s="163"/>
      <c r="EH333" s="163"/>
      <c r="EI333" s="163"/>
      <c r="EJ333" s="163"/>
      <c r="EK333" s="163"/>
    </row>
    <row r="334" spans="1:141" s="155" customFormat="1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  <c r="AC334" s="163"/>
      <c r="AD334" s="163"/>
      <c r="AE334" s="163"/>
      <c r="AF334" s="163"/>
      <c r="AG334" s="163"/>
      <c r="AH334" s="163"/>
      <c r="AI334" s="163"/>
      <c r="AJ334" s="163"/>
      <c r="AK334" s="163"/>
      <c r="AL334" s="163"/>
      <c r="AM334" s="163"/>
      <c r="AN334" s="163"/>
      <c r="AO334" s="163"/>
      <c r="AP334" s="163"/>
      <c r="AQ334" s="163"/>
      <c r="AR334" s="163"/>
      <c r="AS334" s="163"/>
      <c r="AT334" s="163"/>
      <c r="AU334" s="163"/>
      <c r="AV334" s="163"/>
      <c r="AW334" s="163"/>
      <c r="AX334" s="163"/>
      <c r="AY334" s="163"/>
      <c r="AZ334" s="163"/>
      <c r="BA334" s="163"/>
      <c r="BB334" s="163"/>
      <c r="BC334" s="163"/>
      <c r="BD334" s="163"/>
      <c r="BE334" s="163"/>
      <c r="BF334" s="163"/>
      <c r="BG334" s="163"/>
      <c r="BH334" s="163"/>
      <c r="BI334" s="163"/>
      <c r="BJ334" s="163"/>
      <c r="BK334" s="163"/>
      <c r="BL334" s="163"/>
      <c r="BM334" s="163"/>
      <c r="BN334" s="163"/>
      <c r="BO334" s="163"/>
      <c r="BP334" s="163"/>
      <c r="BQ334" s="163"/>
      <c r="BR334" s="163"/>
      <c r="BS334" s="163"/>
      <c r="BT334" s="163"/>
      <c r="BU334" s="163"/>
      <c r="BV334" s="163"/>
      <c r="BW334" s="163"/>
      <c r="BX334" s="163"/>
      <c r="BY334" s="163"/>
      <c r="BZ334" s="163"/>
      <c r="CA334" s="163"/>
      <c r="CB334" s="163"/>
      <c r="CC334" s="163"/>
      <c r="CD334" s="163"/>
      <c r="CE334" s="163"/>
      <c r="CF334" s="163"/>
      <c r="CG334" s="163"/>
      <c r="CH334" s="163"/>
      <c r="CI334" s="163"/>
      <c r="CJ334" s="163"/>
      <c r="CK334" s="163"/>
      <c r="CL334" s="163"/>
      <c r="CM334" s="163"/>
      <c r="CN334" s="163"/>
      <c r="CO334" s="163"/>
      <c r="CP334" s="163"/>
      <c r="CQ334" s="163"/>
      <c r="CR334" s="163"/>
      <c r="CS334" s="163"/>
      <c r="CT334" s="163"/>
      <c r="CU334" s="163"/>
      <c r="CV334" s="163"/>
      <c r="CW334" s="163"/>
      <c r="CX334" s="163"/>
      <c r="CY334" s="163"/>
      <c r="CZ334" s="163"/>
      <c r="DA334" s="163"/>
      <c r="DB334" s="163"/>
      <c r="DC334" s="163"/>
      <c r="DD334" s="163"/>
      <c r="DE334" s="163"/>
      <c r="DF334" s="163"/>
      <c r="DG334" s="163"/>
      <c r="DH334" s="163"/>
      <c r="DI334" s="163"/>
      <c r="DJ334" s="163"/>
      <c r="DK334" s="163"/>
      <c r="DL334" s="163"/>
      <c r="DM334" s="163"/>
      <c r="DN334" s="163"/>
      <c r="DO334" s="163"/>
      <c r="DP334" s="163"/>
      <c r="DQ334" s="163"/>
      <c r="DR334" s="163"/>
      <c r="DS334" s="163"/>
      <c r="DT334" s="163"/>
      <c r="DU334" s="163"/>
      <c r="DV334" s="163"/>
      <c r="DW334" s="163"/>
      <c r="DX334" s="163"/>
      <c r="DY334" s="163"/>
      <c r="DZ334" s="163"/>
      <c r="EA334" s="163"/>
      <c r="EB334" s="163"/>
      <c r="EC334" s="163"/>
      <c r="ED334" s="163"/>
      <c r="EE334" s="163"/>
      <c r="EF334" s="163"/>
      <c r="EG334" s="163"/>
      <c r="EH334" s="163"/>
      <c r="EI334" s="163"/>
      <c r="EJ334" s="163"/>
      <c r="EK334" s="163"/>
    </row>
    <row r="335" spans="1:141" s="155" customFormat="1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  <c r="AC335" s="163"/>
      <c r="AD335" s="163"/>
      <c r="AE335" s="163"/>
      <c r="AF335" s="163"/>
      <c r="AG335" s="163"/>
      <c r="AH335" s="163"/>
      <c r="AI335" s="163"/>
      <c r="AJ335" s="163"/>
      <c r="AK335" s="163"/>
      <c r="AL335" s="163"/>
      <c r="AM335" s="163"/>
      <c r="AN335" s="163"/>
      <c r="AO335" s="163"/>
      <c r="AP335" s="163"/>
      <c r="AQ335" s="163"/>
      <c r="AR335" s="163"/>
      <c r="AS335" s="163"/>
      <c r="AT335" s="163"/>
      <c r="AU335" s="163"/>
      <c r="AV335" s="163"/>
      <c r="AW335" s="163"/>
      <c r="AX335" s="163"/>
      <c r="AY335" s="163"/>
      <c r="AZ335" s="163"/>
      <c r="BA335" s="163"/>
      <c r="BB335" s="163"/>
      <c r="BC335" s="163"/>
      <c r="BD335" s="163"/>
      <c r="BE335" s="163"/>
      <c r="BF335" s="163"/>
      <c r="BG335" s="163"/>
      <c r="BH335" s="163"/>
      <c r="BI335" s="163"/>
      <c r="BJ335" s="163"/>
      <c r="BK335" s="163"/>
      <c r="BL335" s="163"/>
      <c r="BM335" s="163"/>
      <c r="BN335" s="163"/>
      <c r="BO335" s="163"/>
      <c r="BP335" s="163"/>
      <c r="BQ335" s="163"/>
      <c r="BR335" s="163"/>
      <c r="BS335" s="163"/>
      <c r="BT335" s="163"/>
      <c r="BU335" s="163"/>
      <c r="BV335" s="163"/>
      <c r="BW335" s="163"/>
      <c r="BX335" s="163"/>
      <c r="BY335" s="163"/>
      <c r="BZ335" s="163"/>
      <c r="CA335" s="163"/>
      <c r="CB335" s="163"/>
      <c r="CC335" s="163"/>
      <c r="CD335" s="163"/>
      <c r="CE335" s="163"/>
      <c r="CF335" s="163"/>
      <c r="CG335" s="163"/>
      <c r="CH335" s="163"/>
      <c r="CI335" s="163"/>
      <c r="CJ335" s="163"/>
      <c r="CK335" s="163"/>
      <c r="CL335" s="163"/>
      <c r="CM335" s="163"/>
      <c r="CN335" s="163"/>
      <c r="CO335" s="163"/>
      <c r="CP335" s="163"/>
      <c r="CQ335" s="163"/>
      <c r="CR335" s="163"/>
      <c r="CS335" s="163"/>
      <c r="CT335" s="163"/>
      <c r="CU335" s="163"/>
      <c r="CV335" s="163"/>
      <c r="CW335" s="163"/>
      <c r="CX335" s="163"/>
      <c r="CY335" s="163"/>
      <c r="CZ335" s="163"/>
      <c r="DA335" s="163"/>
      <c r="DB335" s="163"/>
      <c r="DC335" s="163"/>
      <c r="DD335" s="163"/>
      <c r="DE335" s="163"/>
      <c r="DF335" s="163"/>
      <c r="DG335" s="163"/>
      <c r="DH335" s="163"/>
      <c r="DI335" s="163"/>
      <c r="DJ335" s="163"/>
      <c r="DK335" s="163"/>
      <c r="DL335" s="163"/>
      <c r="DM335" s="163"/>
      <c r="DN335" s="163"/>
      <c r="DO335" s="163"/>
      <c r="DP335" s="163"/>
      <c r="DQ335" s="163"/>
      <c r="DR335" s="163"/>
      <c r="DS335" s="163"/>
      <c r="DT335" s="163"/>
      <c r="DU335" s="163"/>
      <c r="DV335" s="163"/>
      <c r="DW335" s="163"/>
      <c r="DX335" s="163"/>
      <c r="DY335" s="163"/>
      <c r="DZ335" s="163"/>
      <c r="EA335" s="163"/>
      <c r="EB335" s="163"/>
      <c r="EC335" s="163"/>
      <c r="ED335" s="163"/>
      <c r="EE335" s="163"/>
      <c r="EF335" s="163"/>
      <c r="EG335" s="163"/>
      <c r="EH335" s="163"/>
      <c r="EI335" s="163"/>
      <c r="EJ335" s="163"/>
      <c r="EK335" s="163"/>
    </row>
    <row r="336" spans="1:141" s="155" customFormat="1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  <c r="AC336" s="163"/>
      <c r="AD336" s="163"/>
      <c r="AE336" s="163"/>
      <c r="AF336" s="163"/>
      <c r="AG336" s="163"/>
      <c r="AH336" s="163"/>
      <c r="AI336" s="163"/>
      <c r="AJ336" s="163"/>
      <c r="AK336" s="163"/>
      <c r="AL336" s="163"/>
      <c r="AM336" s="163"/>
      <c r="AN336" s="163"/>
      <c r="AO336" s="163"/>
      <c r="AP336" s="163"/>
      <c r="AQ336" s="163"/>
      <c r="AR336" s="163"/>
      <c r="AS336" s="163"/>
      <c r="AT336" s="163"/>
      <c r="AU336" s="163"/>
      <c r="AV336" s="163"/>
      <c r="AW336" s="163"/>
      <c r="AX336" s="163"/>
      <c r="AY336" s="163"/>
      <c r="AZ336" s="163"/>
      <c r="BA336" s="163"/>
      <c r="BB336" s="163"/>
      <c r="BC336" s="163"/>
      <c r="BD336" s="163"/>
      <c r="BE336" s="163"/>
      <c r="BF336" s="163"/>
      <c r="BG336" s="163"/>
      <c r="BH336" s="163"/>
      <c r="BI336" s="163"/>
      <c r="BJ336" s="163"/>
      <c r="BK336" s="163"/>
      <c r="BL336" s="163"/>
      <c r="BM336" s="163"/>
      <c r="BN336" s="163"/>
      <c r="BO336" s="163"/>
      <c r="BP336" s="163"/>
      <c r="BQ336" s="163"/>
      <c r="BR336" s="163"/>
      <c r="BS336" s="163"/>
      <c r="BT336" s="163"/>
      <c r="BU336" s="163"/>
      <c r="BV336" s="163"/>
      <c r="BW336" s="163"/>
      <c r="BX336" s="163"/>
      <c r="BY336" s="163"/>
      <c r="BZ336" s="163"/>
      <c r="CA336" s="163"/>
      <c r="CB336" s="163"/>
      <c r="CC336" s="163"/>
      <c r="CD336" s="163"/>
      <c r="CE336" s="163"/>
      <c r="CF336" s="163"/>
      <c r="CG336" s="163"/>
      <c r="CH336" s="163"/>
      <c r="CI336" s="163"/>
      <c r="CJ336" s="163"/>
      <c r="CK336" s="163"/>
      <c r="CL336" s="163"/>
      <c r="CM336" s="163"/>
      <c r="CN336" s="163"/>
      <c r="CO336" s="163"/>
      <c r="CP336" s="163"/>
      <c r="CQ336" s="163"/>
      <c r="CR336" s="163"/>
      <c r="CS336" s="163"/>
      <c r="CT336" s="163"/>
      <c r="CU336" s="163"/>
      <c r="CV336" s="163"/>
      <c r="CW336" s="163"/>
      <c r="CX336" s="163"/>
      <c r="CY336" s="163"/>
      <c r="CZ336" s="163"/>
      <c r="DA336" s="163"/>
      <c r="DB336" s="163"/>
      <c r="DC336" s="163"/>
      <c r="DD336" s="163"/>
      <c r="DE336" s="163"/>
      <c r="DF336" s="163"/>
      <c r="DG336" s="163"/>
      <c r="DH336" s="163"/>
      <c r="DI336" s="163"/>
      <c r="DJ336" s="163"/>
      <c r="DK336" s="163"/>
      <c r="DL336" s="163"/>
      <c r="DM336" s="163"/>
      <c r="DN336" s="163"/>
      <c r="DO336" s="163"/>
      <c r="DP336" s="163"/>
      <c r="DQ336" s="163"/>
      <c r="DR336" s="163"/>
      <c r="DS336" s="163"/>
      <c r="DT336" s="163"/>
      <c r="DU336" s="163"/>
      <c r="DV336" s="163"/>
      <c r="DW336" s="163"/>
      <c r="DX336" s="163"/>
      <c r="DY336" s="163"/>
      <c r="DZ336" s="163"/>
      <c r="EA336" s="163"/>
      <c r="EB336" s="163"/>
      <c r="EC336" s="163"/>
      <c r="ED336" s="163"/>
      <c r="EE336" s="163"/>
      <c r="EF336" s="163"/>
      <c r="EG336" s="163"/>
      <c r="EH336" s="163"/>
      <c r="EI336" s="163"/>
      <c r="EJ336" s="163"/>
      <c r="EK336" s="163"/>
    </row>
    <row r="337" spans="1:141" s="155" customFormat="1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  <c r="AC337" s="163"/>
      <c r="AD337" s="163"/>
      <c r="AE337" s="163"/>
      <c r="AF337" s="163"/>
      <c r="AG337" s="163"/>
      <c r="AH337" s="163"/>
      <c r="AI337" s="163"/>
      <c r="AJ337" s="163"/>
      <c r="AK337" s="163"/>
      <c r="AL337" s="163"/>
      <c r="AM337" s="163"/>
      <c r="AN337" s="163"/>
      <c r="AO337" s="163"/>
      <c r="AP337" s="163"/>
      <c r="AQ337" s="163"/>
      <c r="AR337" s="163"/>
      <c r="AS337" s="163"/>
      <c r="AT337" s="163"/>
      <c r="AU337" s="163"/>
      <c r="AV337" s="163"/>
      <c r="AW337" s="163"/>
      <c r="AX337" s="163"/>
      <c r="AY337" s="163"/>
      <c r="AZ337" s="163"/>
      <c r="BA337" s="163"/>
      <c r="BB337" s="163"/>
      <c r="BC337" s="163"/>
      <c r="BD337" s="163"/>
      <c r="BE337" s="163"/>
      <c r="BF337" s="163"/>
      <c r="BG337" s="163"/>
      <c r="BH337" s="163"/>
      <c r="BI337" s="163"/>
      <c r="BJ337" s="163"/>
      <c r="BK337" s="163"/>
      <c r="BL337" s="163"/>
      <c r="BM337" s="163"/>
      <c r="BN337" s="163"/>
      <c r="BO337" s="163"/>
      <c r="BP337" s="163"/>
      <c r="BQ337" s="163"/>
      <c r="BR337" s="163"/>
      <c r="BS337" s="163"/>
      <c r="BT337" s="163"/>
      <c r="BU337" s="163"/>
      <c r="BV337" s="163"/>
      <c r="BW337" s="163"/>
      <c r="BX337" s="163"/>
      <c r="BY337" s="163"/>
      <c r="BZ337" s="163"/>
      <c r="CA337" s="163"/>
      <c r="CB337" s="163"/>
      <c r="CC337" s="163"/>
      <c r="CD337" s="163"/>
      <c r="CE337" s="163"/>
      <c r="CF337" s="163"/>
      <c r="CG337" s="163"/>
      <c r="CH337" s="163"/>
      <c r="CI337" s="163"/>
      <c r="CJ337" s="163"/>
      <c r="CK337" s="163"/>
      <c r="CL337" s="163"/>
      <c r="CM337" s="163"/>
      <c r="CN337" s="163"/>
      <c r="CO337" s="163"/>
      <c r="CP337" s="163"/>
      <c r="CQ337" s="163"/>
      <c r="CR337" s="163"/>
      <c r="CS337" s="163"/>
      <c r="CT337" s="163"/>
      <c r="CU337" s="163"/>
      <c r="CV337" s="163"/>
      <c r="CW337" s="163"/>
      <c r="CX337" s="163"/>
      <c r="CY337" s="163"/>
      <c r="CZ337" s="163"/>
      <c r="DA337" s="163"/>
      <c r="DB337" s="163"/>
      <c r="DC337" s="163"/>
      <c r="DD337" s="163"/>
      <c r="DE337" s="163"/>
      <c r="DF337" s="163"/>
      <c r="DG337" s="163"/>
      <c r="DH337" s="163"/>
      <c r="DI337" s="163"/>
      <c r="DJ337" s="163"/>
      <c r="DK337" s="163"/>
      <c r="DL337" s="163"/>
      <c r="DM337" s="163"/>
      <c r="DN337" s="163"/>
      <c r="DO337" s="163"/>
      <c r="DP337" s="163"/>
      <c r="DQ337" s="163"/>
      <c r="DR337" s="163"/>
      <c r="DS337" s="163"/>
      <c r="DT337" s="163"/>
      <c r="DU337" s="163"/>
      <c r="DV337" s="163"/>
      <c r="DW337" s="163"/>
      <c r="DX337" s="163"/>
      <c r="DY337" s="163"/>
      <c r="DZ337" s="163"/>
      <c r="EA337" s="163"/>
      <c r="EB337" s="163"/>
      <c r="EC337" s="163"/>
      <c r="ED337" s="163"/>
      <c r="EE337" s="163"/>
      <c r="EF337" s="163"/>
      <c r="EG337" s="163"/>
      <c r="EH337" s="163"/>
      <c r="EI337" s="163"/>
      <c r="EJ337" s="163"/>
      <c r="EK337" s="163"/>
    </row>
    <row r="338" spans="1:141" s="155" customFormat="1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  <c r="AC338" s="163"/>
      <c r="AD338" s="163"/>
      <c r="AE338" s="163"/>
      <c r="AF338" s="163"/>
      <c r="AG338" s="163"/>
      <c r="AH338" s="163"/>
      <c r="AI338" s="163"/>
      <c r="AJ338" s="163"/>
      <c r="AK338" s="163"/>
      <c r="AL338" s="163"/>
      <c r="AM338" s="163"/>
      <c r="AN338" s="163"/>
      <c r="AO338" s="163"/>
      <c r="AP338" s="163"/>
      <c r="AQ338" s="163"/>
      <c r="AR338" s="163"/>
      <c r="AS338" s="163"/>
      <c r="AT338" s="163"/>
      <c r="AU338" s="163"/>
      <c r="AV338" s="163"/>
      <c r="AW338" s="163"/>
      <c r="AX338" s="163"/>
      <c r="AY338" s="163"/>
      <c r="AZ338" s="163"/>
      <c r="BA338" s="163"/>
      <c r="BB338" s="163"/>
      <c r="BC338" s="163"/>
      <c r="BD338" s="163"/>
      <c r="BE338" s="163"/>
      <c r="BF338" s="163"/>
      <c r="BG338" s="163"/>
      <c r="BH338" s="163"/>
      <c r="BI338" s="163"/>
      <c r="BJ338" s="163"/>
      <c r="BK338" s="163"/>
      <c r="BL338" s="163"/>
      <c r="BM338" s="163"/>
      <c r="BN338" s="163"/>
      <c r="BO338" s="163"/>
      <c r="BP338" s="163"/>
      <c r="BQ338" s="163"/>
      <c r="BR338" s="163"/>
      <c r="BS338" s="163"/>
      <c r="BT338" s="163"/>
      <c r="BU338" s="163"/>
      <c r="BV338" s="163"/>
      <c r="BW338" s="163"/>
      <c r="BX338" s="163"/>
      <c r="BY338" s="163"/>
      <c r="BZ338" s="163"/>
      <c r="CA338" s="163"/>
      <c r="CB338" s="163"/>
      <c r="CC338" s="163"/>
      <c r="CD338" s="163"/>
      <c r="CE338" s="163"/>
      <c r="CF338" s="163"/>
      <c r="CG338" s="163"/>
      <c r="CH338" s="163"/>
      <c r="CI338" s="163"/>
      <c r="CJ338" s="163"/>
      <c r="CK338" s="163"/>
      <c r="CL338" s="163"/>
      <c r="CM338" s="163"/>
      <c r="CN338" s="163"/>
      <c r="CO338" s="163"/>
      <c r="CP338" s="163"/>
      <c r="CQ338" s="163"/>
      <c r="CR338" s="163"/>
      <c r="CS338" s="163"/>
      <c r="CT338" s="163"/>
      <c r="CU338" s="163"/>
      <c r="CV338" s="163"/>
      <c r="CW338" s="163"/>
      <c r="CX338" s="163"/>
      <c r="CY338" s="163"/>
      <c r="CZ338" s="163"/>
      <c r="DA338" s="163"/>
      <c r="DB338" s="163"/>
      <c r="DC338" s="163"/>
      <c r="DD338" s="163"/>
      <c r="DE338" s="163"/>
      <c r="DF338" s="163"/>
      <c r="DG338" s="163"/>
      <c r="DH338" s="163"/>
      <c r="DI338" s="163"/>
      <c r="DJ338" s="163"/>
      <c r="DK338" s="163"/>
      <c r="DL338" s="163"/>
      <c r="DM338" s="163"/>
      <c r="DN338" s="163"/>
      <c r="DO338" s="163"/>
      <c r="DP338" s="163"/>
      <c r="DQ338" s="163"/>
      <c r="DR338" s="163"/>
      <c r="DS338" s="163"/>
      <c r="DT338" s="163"/>
      <c r="DU338" s="163"/>
      <c r="DV338" s="163"/>
      <c r="DW338" s="163"/>
      <c r="DX338" s="163"/>
      <c r="DY338" s="163"/>
      <c r="DZ338" s="163"/>
      <c r="EA338" s="163"/>
      <c r="EB338" s="163"/>
      <c r="EC338" s="163"/>
      <c r="ED338" s="163"/>
      <c r="EE338" s="163"/>
      <c r="EF338" s="163"/>
      <c r="EG338" s="163"/>
      <c r="EH338" s="163"/>
      <c r="EI338" s="163"/>
      <c r="EJ338" s="163"/>
      <c r="EK338" s="163"/>
    </row>
    <row r="339" spans="1:141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</row>
    <row r="340" spans="1:141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</row>
    <row r="341" spans="1:141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</row>
    <row r="342" spans="1:141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</row>
    <row r="343" spans="1:141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</row>
    <row r="344" spans="1:141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</row>
    <row r="345" spans="1:141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</row>
    <row r="346" spans="1:141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</row>
  </sheetData>
  <mergeCells count="37">
    <mergeCell ref="N7:O8"/>
    <mergeCell ref="B5:H5"/>
    <mergeCell ref="A6:D6"/>
    <mergeCell ref="A7:A9"/>
    <mergeCell ref="B7:B9"/>
    <mergeCell ref="C7:C9"/>
    <mergeCell ref="D7:D9"/>
    <mergeCell ref="E7:F8"/>
    <mergeCell ref="M7:M9"/>
    <mergeCell ref="C191:D191"/>
    <mergeCell ref="G191:I191"/>
    <mergeCell ref="I1:M1"/>
    <mergeCell ref="A2:M2"/>
    <mergeCell ref="B3:L3"/>
    <mergeCell ref="B4:H4"/>
    <mergeCell ref="K7:L8"/>
    <mergeCell ref="I7:J8"/>
    <mergeCell ref="G7:H8"/>
    <mergeCell ref="A181:D181"/>
    <mergeCell ref="A182:A184"/>
    <mergeCell ref="B182:B184"/>
    <mergeCell ref="C182:C184"/>
    <mergeCell ref="D182:D184"/>
    <mergeCell ref="B189:C189"/>
    <mergeCell ref="D189:F189"/>
    <mergeCell ref="B188:C188"/>
    <mergeCell ref="D188:F188"/>
    <mergeCell ref="G188:H188"/>
    <mergeCell ref="I188:K188"/>
    <mergeCell ref="E182:F183"/>
    <mergeCell ref="G182:H183"/>
    <mergeCell ref="I182:J183"/>
    <mergeCell ref="G189:H189"/>
    <mergeCell ref="I189:K189"/>
    <mergeCell ref="K182:L183"/>
    <mergeCell ref="M182:M184"/>
    <mergeCell ref="N182:O183"/>
  </mergeCells>
  <phoneticPr fontId="3" type="noConversion"/>
  <hyperlinks>
    <hyperlink ref="M30" r:id="rId1" location="8565" display="8565"/>
  </hyperlinks>
  <pageMargins left="0.19685039370078741" right="0" top="0" bottom="0" header="0.51181102362204722" footer="0.51181102362204722"/>
  <pageSetup paperSize="9" scale="8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F17"/>
  <sheetViews>
    <sheetView topLeftCell="A10" workbookViewId="0">
      <selection activeCell="A17" sqref="A17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169"/>
      <c r="B1" s="169"/>
      <c r="C1" s="730" t="s">
        <v>332</v>
      </c>
      <c r="D1" s="730"/>
    </row>
    <row r="2" spans="1:6" ht="66" customHeight="1">
      <c r="A2" s="740" t="s">
        <v>310</v>
      </c>
      <c r="B2" s="740"/>
      <c r="C2" s="740"/>
      <c r="D2" s="740"/>
    </row>
    <row r="3" spans="1:6" ht="20.25" customHeight="1">
      <c r="A3" s="754" t="s">
        <v>575</v>
      </c>
      <c r="B3" s="754"/>
      <c r="C3" s="754"/>
      <c r="D3" s="754"/>
    </row>
    <row r="4" spans="1:6" ht="27" customHeight="1">
      <c r="A4" s="755" t="s">
        <v>307</v>
      </c>
      <c r="B4" s="755"/>
      <c r="C4" s="755"/>
      <c r="D4" s="755"/>
    </row>
    <row r="5" spans="1:6" ht="57" customHeight="1">
      <c r="A5" s="170" t="s">
        <v>308</v>
      </c>
      <c r="B5" s="170" t="s">
        <v>309</v>
      </c>
      <c r="C5" s="170" t="s">
        <v>587</v>
      </c>
      <c r="D5" s="170" t="s">
        <v>533</v>
      </c>
    </row>
    <row r="6" spans="1:6" ht="33" customHeight="1">
      <c r="A6" s="171" t="s">
        <v>311</v>
      </c>
      <c r="B6" s="172"/>
      <c r="C6" s="173">
        <f>SUM(C8:C11)</f>
        <v>3118</v>
      </c>
      <c r="D6" s="194">
        <f>SUM(D8:D11)</f>
        <v>3394.2</v>
      </c>
      <c r="F6" s="130"/>
    </row>
    <row r="7" spans="1:6">
      <c r="A7" s="174" t="s">
        <v>312</v>
      </c>
      <c r="B7" s="137"/>
      <c r="C7" s="175"/>
      <c r="D7" s="166"/>
    </row>
    <row r="8" spans="1:6" ht="21.75" customHeight="1">
      <c r="A8" s="174" t="s">
        <v>534</v>
      </c>
      <c r="B8" s="176"/>
      <c r="C8" s="177"/>
      <c r="D8" s="178"/>
    </row>
    <row r="9" spans="1:6" ht="27" customHeight="1">
      <c r="A9" s="174" t="s">
        <v>313</v>
      </c>
      <c r="B9" s="137" t="s">
        <v>532</v>
      </c>
      <c r="C9" s="179">
        <v>2115</v>
      </c>
      <c r="D9" s="180">
        <v>2247</v>
      </c>
    </row>
    <row r="10" spans="1:6" ht="24" customHeight="1">
      <c r="A10" s="174" t="s">
        <v>314</v>
      </c>
      <c r="B10" s="137" t="s">
        <v>547</v>
      </c>
      <c r="C10" s="179">
        <v>969</v>
      </c>
      <c r="D10" s="180">
        <v>1132.2</v>
      </c>
    </row>
    <row r="11" spans="1:6" ht="24" customHeight="1">
      <c r="A11" s="174" t="s">
        <v>561</v>
      </c>
      <c r="B11" s="137" t="s">
        <v>548</v>
      </c>
      <c r="C11" s="179">
        <v>34</v>
      </c>
      <c r="D11" s="180">
        <v>15</v>
      </c>
    </row>
    <row r="12" spans="1:6" ht="28.5" customHeight="1">
      <c r="A12" s="171" t="s">
        <v>315</v>
      </c>
      <c r="B12" s="176"/>
      <c r="C12" s="177"/>
      <c r="D12" s="178"/>
    </row>
    <row r="13" spans="1:6">
      <c r="A13" s="181"/>
      <c r="B13" s="182"/>
      <c r="C13" s="183"/>
      <c r="D13" s="183"/>
    </row>
    <row r="14" spans="1:6" ht="30.75" customHeight="1">
      <c r="A14" s="184" t="s">
        <v>576</v>
      </c>
      <c r="B14" s="184"/>
      <c r="C14" s="184"/>
      <c r="D14" s="185"/>
    </row>
    <row r="15" spans="1:6">
      <c r="A15" s="97"/>
      <c r="B15" s="97"/>
      <c r="C15" s="97"/>
      <c r="D15" s="97"/>
    </row>
    <row r="16" spans="1:6">
      <c r="A16" s="185" t="s">
        <v>682</v>
      </c>
      <c r="B16" s="97"/>
      <c r="C16" s="97"/>
      <c r="D16" s="97"/>
    </row>
    <row r="17" spans="1:4">
      <c r="A17" s="97"/>
      <c r="B17" s="97"/>
      <c r="C17" s="97"/>
      <c r="D17" s="97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C1:G12"/>
  <sheetViews>
    <sheetView topLeftCell="C1" workbookViewId="0">
      <selection activeCell="D4" sqref="D4"/>
    </sheetView>
  </sheetViews>
  <sheetFormatPr defaultRowHeight="12.75"/>
  <cols>
    <col min="2" max="2" width="0.28515625" customWidth="1"/>
    <col min="3" max="3" width="34.5703125" customWidth="1"/>
    <col min="4" max="4" width="20.5703125" customWidth="1"/>
    <col min="5" max="5" width="16.5703125" customWidth="1"/>
    <col min="6" max="6" width="23.5703125" customWidth="1"/>
  </cols>
  <sheetData>
    <row r="1" spans="3:7" ht="69.75" customHeight="1">
      <c r="C1" s="19"/>
      <c r="D1" s="19"/>
      <c r="E1" s="730" t="s">
        <v>367</v>
      </c>
      <c r="F1" s="730"/>
      <c r="G1" s="88"/>
    </row>
    <row r="2" spans="3:7" ht="51" customHeight="1">
      <c r="C2" s="756" t="s">
        <v>336</v>
      </c>
      <c r="D2" s="756"/>
      <c r="E2" s="756"/>
      <c r="F2" s="756"/>
    </row>
    <row r="3" spans="3:7" ht="107.25" customHeight="1">
      <c r="C3" s="94" t="s">
        <v>333</v>
      </c>
      <c r="D3" s="94" t="s">
        <v>501</v>
      </c>
      <c r="E3" s="94" t="s">
        <v>334</v>
      </c>
      <c r="F3" s="94" t="s">
        <v>335</v>
      </c>
    </row>
    <row r="4" spans="3:7" ht="51.75" customHeight="1">
      <c r="C4" s="95" t="s">
        <v>491</v>
      </c>
      <c r="D4" s="143">
        <f>-('1. Фін результат'!F79+'6.1. Інша інфо_1'!I45+'6.1. Інша інфо_1'!I46)/'6.1. Інша інфо_1'!G43/3*1000*1.2</f>
        <v>7.6385034982634563</v>
      </c>
      <c r="E4" s="143">
        <f>'6.1. Інша інфо_1'!H43*1.2</f>
        <v>8.0366424777720002</v>
      </c>
      <c r="F4" s="144">
        <f>E4/D4</f>
        <v>1.052122641509434</v>
      </c>
    </row>
    <row r="5" spans="3:7" ht="27" customHeight="1">
      <c r="C5" s="95"/>
      <c r="D5" s="95"/>
      <c r="E5" s="95"/>
      <c r="F5" s="95"/>
    </row>
    <row r="6" spans="3:7" ht="28.5" customHeight="1">
      <c r="C6" s="95"/>
      <c r="D6" s="95"/>
      <c r="E6" s="95"/>
      <c r="F6" s="95"/>
    </row>
    <row r="7" spans="3:7" ht="36" customHeight="1">
      <c r="C7" s="95"/>
      <c r="D7" s="95"/>
      <c r="E7" s="95"/>
      <c r="F7" s="95"/>
    </row>
    <row r="8" spans="3:7">
      <c r="C8" s="97"/>
      <c r="D8" s="97"/>
      <c r="E8" s="97"/>
      <c r="F8" s="97"/>
    </row>
    <row r="9" spans="3:7">
      <c r="C9" s="184" t="s">
        <v>576</v>
      </c>
      <c r="D9" s="97"/>
      <c r="E9" s="97"/>
      <c r="F9" s="97"/>
    </row>
    <row r="10" spans="3:7">
      <c r="C10" s="97"/>
      <c r="D10" s="97"/>
      <c r="E10" s="97"/>
      <c r="F10" s="97"/>
    </row>
    <row r="11" spans="3:7">
      <c r="C11" s="185" t="s">
        <v>577</v>
      </c>
      <c r="D11" s="97"/>
      <c r="E11" s="97"/>
      <c r="F11" s="97"/>
    </row>
    <row r="12" spans="3:7">
      <c r="C12" s="97"/>
      <c r="D12" s="97"/>
      <c r="E12" s="97"/>
      <c r="F12" s="97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50" workbookViewId="0">
      <selection activeCell="C4" sqref="C4"/>
    </sheetView>
  </sheetViews>
  <sheetFormatPr defaultRowHeight="12.75"/>
  <cols>
    <col min="1" max="1" width="56.28515625" customWidth="1"/>
    <col min="2" max="2" width="10.28515625" customWidth="1"/>
  </cols>
  <sheetData>
    <row r="1" spans="1:5" ht="14.25">
      <c r="A1" s="757" t="s">
        <v>927</v>
      </c>
      <c r="B1" s="757"/>
      <c r="C1" s="757"/>
    </row>
    <row r="2" spans="1:5" ht="25.5">
      <c r="A2" s="134" t="s">
        <v>535</v>
      </c>
      <c r="B2" s="113">
        <v>1000</v>
      </c>
      <c r="C2" s="114">
        <f>SUM(C3:C6)</f>
        <v>20005</v>
      </c>
      <c r="D2" s="138"/>
      <c r="E2" s="138">
        <f>'1. Фін результат'!F7</f>
        <v>20005</v>
      </c>
    </row>
    <row r="3" spans="1:5" ht="12" customHeight="1">
      <c r="A3" s="123" t="s">
        <v>571</v>
      </c>
      <c r="B3" s="115"/>
      <c r="C3" s="116">
        <v>17319</v>
      </c>
      <c r="D3" s="138"/>
      <c r="E3" s="138"/>
    </row>
    <row r="4" spans="1:5" ht="12" customHeight="1">
      <c r="A4" s="123" t="s">
        <v>572</v>
      </c>
      <c r="B4" s="115"/>
      <c r="C4" s="116">
        <v>525</v>
      </c>
      <c r="D4" s="138"/>
      <c r="E4" s="138"/>
    </row>
    <row r="5" spans="1:5" ht="12" customHeight="1">
      <c r="A5" s="129" t="s">
        <v>505</v>
      </c>
      <c r="B5" s="115"/>
      <c r="C5" s="116">
        <v>271</v>
      </c>
      <c r="D5" s="138"/>
      <c r="E5" s="138"/>
    </row>
    <row r="6" spans="1:5" ht="12" customHeight="1">
      <c r="A6" s="129" t="s">
        <v>500</v>
      </c>
      <c r="B6" s="115"/>
      <c r="C6" s="116">
        <v>1890</v>
      </c>
      <c r="D6" s="138"/>
      <c r="E6" s="138"/>
    </row>
    <row r="7" spans="1:5" ht="12" customHeight="1">
      <c r="A7" s="133" t="s">
        <v>507</v>
      </c>
      <c r="B7" s="120"/>
      <c r="C7" s="121"/>
      <c r="D7" s="138"/>
      <c r="E7" s="138"/>
    </row>
    <row r="8" spans="1:5" ht="12" customHeight="1">
      <c r="A8" s="136" t="s">
        <v>540</v>
      </c>
      <c r="B8" s="50">
        <v>1018</v>
      </c>
      <c r="C8" s="127">
        <f>SUM(C9:C19)</f>
        <v>1888</v>
      </c>
      <c r="D8" s="138">
        <f>SUM(C9:C19)</f>
        <v>1888</v>
      </c>
      <c r="E8" s="138">
        <f>'1. Фін результат'!F16</f>
        <v>-1888</v>
      </c>
    </row>
    <row r="9" spans="1:5" ht="12" customHeight="1">
      <c r="A9" s="129" t="s">
        <v>508</v>
      </c>
      <c r="B9" s="115"/>
      <c r="C9" s="131">
        <v>12</v>
      </c>
      <c r="D9" s="138"/>
      <c r="E9" s="138"/>
    </row>
    <row r="10" spans="1:5" ht="12" customHeight="1">
      <c r="A10" s="129" t="s">
        <v>509</v>
      </c>
      <c r="B10" s="115"/>
      <c r="C10" s="131">
        <v>79</v>
      </c>
      <c r="D10" s="138"/>
      <c r="E10" s="138"/>
    </row>
    <row r="11" spans="1:5" ht="12" customHeight="1">
      <c r="A11" s="129" t="s">
        <v>510</v>
      </c>
      <c r="B11" s="115"/>
      <c r="C11" s="131">
        <v>99</v>
      </c>
      <c r="D11" s="138"/>
      <c r="E11" s="138"/>
    </row>
    <row r="12" spans="1:5" ht="12" customHeight="1">
      <c r="A12" s="123" t="s">
        <v>553</v>
      </c>
      <c r="B12" s="115"/>
      <c r="C12" s="131">
        <v>201</v>
      </c>
      <c r="D12" s="138"/>
      <c r="E12" s="138"/>
    </row>
    <row r="13" spans="1:5" ht="12" customHeight="1">
      <c r="A13" s="129" t="s">
        <v>511</v>
      </c>
      <c r="B13" s="115"/>
      <c r="C13" s="131">
        <v>1345</v>
      </c>
      <c r="D13" s="138"/>
      <c r="E13" s="138"/>
    </row>
    <row r="14" spans="1:5" ht="12" customHeight="1">
      <c r="A14" s="129" t="s">
        <v>512</v>
      </c>
      <c r="B14" s="115"/>
      <c r="C14" s="131">
        <v>12</v>
      </c>
      <c r="D14" s="138"/>
      <c r="E14" s="138"/>
    </row>
    <row r="15" spans="1:5" ht="12" customHeight="1">
      <c r="A15" s="129" t="s">
        <v>513</v>
      </c>
      <c r="B15" s="115"/>
      <c r="C15" s="131">
        <v>92</v>
      </c>
      <c r="D15" s="138"/>
      <c r="E15" s="138"/>
    </row>
    <row r="16" spans="1:5" ht="12" customHeight="1">
      <c r="A16" s="129" t="s">
        <v>514</v>
      </c>
      <c r="B16" s="115"/>
      <c r="C16" s="131">
        <v>6</v>
      </c>
      <c r="D16" s="138"/>
      <c r="E16" s="138"/>
    </row>
    <row r="17" spans="1:5" ht="12" customHeight="1">
      <c r="A17" s="123" t="s">
        <v>580</v>
      </c>
      <c r="B17" s="115"/>
      <c r="C17" s="126"/>
      <c r="D17" s="138"/>
      <c r="E17" s="138"/>
    </row>
    <row r="18" spans="1:5" ht="12" customHeight="1">
      <c r="A18" s="129" t="s">
        <v>515</v>
      </c>
      <c r="B18" s="115"/>
      <c r="C18" s="131">
        <v>36</v>
      </c>
      <c r="D18" s="138"/>
      <c r="E18" s="138"/>
    </row>
    <row r="19" spans="1:5" ht="12" customHeight="1">
      <c r="A19" s="123" t="s">
        <v>591</v>
      </c>
      <c r="B19" s="115"/>
      <c r="C19" s="131">
        <v>6</v>
      </c>
      <c r="D19" s="138"/>
      <c r="E19" s="138"/>
    </row>
    <row r="20" spans="1:5" ht="12" customHeight="1">
      <c r="A20" s="117" t="s">
        <v>506</v>
      </c>
      <c r="B20" s="57">
        <v>1030</v>
      </c>
      <c r="C20" s="118">
        <f>SUM(C21:C23)</f>
        <v>39</v>
      </c>
      <c r="D20" s="138"/>
      <c r="E20" s="138">
        <f>'1. Фін результат'!F19</f>
        <v>39</v>
      </c>
    </row>
    <row r="21" spans="1:5" ht="12" customHeight="1">
      <c r="A21" s="123" t="s">
        <v>560</v>
      </c>
      <c r="B21" s="115"/>
      <c r="C21" s="126">
        <v>39</v>
      </c>
      <c r="D21" s="138"/>
      <c r="E21" s="138"/>
    </row>
    <row r="22" spans="1:5" ht="12" customHeight="1">
      <c r="A22" s="123" t="s">
        <v>558</v>
      </c>
      <c r="B22" s="115"/>
      <c r="C22" s="126"/>
      <c r="D22" s="138"/>
      <c r="E22" s="138"/>
    </row>
    <row r="23" spans="1:5" ht="12" customHeight="1">
      <c r="A23" s="123" t="s">
        <v>559</v>
      </c>
      <c r="B23" s="115"/>
      <c r="C23" s="126"/>
      <c r="D23" s="138"/>
      <c r="E23" s="138"/>
    </row>
    <row r="24" spans="1:5" ht="12" customHeight="1">
      <c r="A24" s="119" t="s">
        <v>516</v>
      </c>
      <c r="B24" s="120"/>
      <c r="C24" s="122"/>
      <c r="D24" s="138"/>
      <c r="E24" s="138"/>
    </row>
    <row r="25" spans="1:5" ht="12" customHeight="1">
      <c r="A25" s="117" t="s">
        <v>539</v>
      </c>
      <c r="B25" s="57">
        <v>1062</v>
      </c>
      <c r="C25" s="142">
        <f>SUM(C26:C35)</f>
        <v>191</v>
      </c>
      <c r="D25" s="138"/>
      <c r="E25" s="138">
        <f>'1. Фін результат'!F43</f>
        <v>-191</v>
      </c>
    </row>
    <row r="26" spans="1:5" ht="12" customHeight="1">
      <c r="A26" s="93" t="s">
        <v>581</v>
      </c>
      <c r="B26" s="57"/>
      <c r="C26" s="142">
        <v>12</v>
      </c>
      <c r="D26" s="138"/>
      <c r="E26" s="138"/>
    </row>
    <row r="27" spans="1:5" ht="12" customHeight="1">
      <c r="A27" s="123" t="s">
        <v>517</v>
      </c>
      <c r="B27" s="124"/>
      <c r="C27" s="131">
        <v>26</v>
      </c>
      <c r="D27" s="138"/>
      <c r="E27" s="138"/>
    </row>
    <row r="28" spans="1:5" ht="12" customHeight="1">
      <c r="A28" s="123" t="s">
        <v>518</v>
      </c>
      <c r="B28" s="124"/>
      <c r="C28" s="131">
        <v>2</v>
      </c>
      <c r="D28" s="138"/>
      <c r="E28" s="138"/>
    </row>
    <row r="29" spans="1:5" ht="12" customHeight="1">
      <c r="A29" s="123" t="s">
        <v>519</v>
      </c>
      <c r="B29" s="124"/>
      <c r="C29" s="131">
        <v>1</v>
      </c>
      <c r="D29" s="138"/>
      <c r="E29" s="138"/>
    </row>
    <row r="30" spans="1:5" ht="12" customHeight="1">
      <c r="A30" s="123" t="s">
        <v>520</v>
      </c>
      <c r="B30" s="125"/>
      <c r="C30" s="126">
        <v>21</v>
      </c>
      <c r="D30" s="138"/>
      <c r="E30" s="138"/>
    </row>
    <row r="31" spans="1:5" ht="9.75" customHeight="1">
      <c r="A31" s="123" t="s">
        <v>521</v>
      </c>
      <c r="B31" s="125"/>
      <c r="C31" s="131">
        <v>106</v>
      </c>
      <c r="D31" s="138"/>
      <c r="E31" s="138"/>
    </row>
    <row r="32" spans="1:5" ht="0.75" hidden="1" customHeight="1">
      <c r="A32" s="123" t="s">
        <v>522</v>
      </c>
      <c r="B32" s="125"/>
      <c r="C32" s="131"/>
      <c r="D32" s="138"/>
      <c r="E32" s="138"/>
    </row>
    <row r="33" spans="1:5" ht="12" customHeight="1">
      <c r="A33" s="123" t="s">
        <v>523</v>
      </c>
      <c r="B33" s="125"/>
      <c r="C33" s="131">
        <v>5</v>
      </c>
      <c r="D33" s="138"/>
      <c r="E33" s="138"/>
    </row>
    <row r="34" spans="1:5" ht="12" customHeight="1">
      <c r="A34" s="129" t="s">
        <v>515</v>
      </c>
      <c r="B34" s="115"/>
      <c r="C34" s="131">
        <v>18</v>
      </c>
      <c r="D34" s="138"/>
      <c r="E34" s="138"/>
    </row>
    <row r="35" spans="1:5" ht="12" customHeight="1">
      <c r="A35" s="123" t="s">
        <v>574</v>
      </c>
      <c r="B35" s="115"/>
      <c r="C35" s="131">
        <v>0</v>
      </c>
      <c r="D35" s="138"/>
      <c r="E35" s="138"/>
    </row>
    <row r="36" spans="1:5" ht="12" customHeight="1">
      <c r="A36" s="119" t="s">
        <v>524</v>
      </c>
      <c r="B36" s="120"/>
      <c r="C36" s="121"/>
      <c r="D36" s="138"/>
      <c r="E36" s="138"/>
    </row>
    <row r="37" spans="1:5" ht="12" customHeight="1">
      <c r="A37" s="117" t="s">
        <v>538</v>
      </c>
      <c r="B37" s="57">
        <v>1085</v>
      </c>
      <c r="C37" s="121">
        <f>SUM(C38:C40)</f>
        <v>4</v>
      </c>
      <c r="D37" s="138"/>
      <c r="E37" s="138">
        <f>'1. Фін результат'!F57</f>
        <v>-4</v>
      </c>
    </row>
    <row r="38" spans="1:5" ht="16.5" customHeight="1">
      <c r="A38" s="123" t="s">
        <v>525</v>
      </c>
      <c r="B38" s="115"/>
      <c r="C38" s="131">
        <v>4</v>
      </c>
      <c r="D38" s="138"/>
      <c r="E38" s="138"/>
    </row>
    <row r="39" spans="1:5" ht="11.25" hidden="1" customHeight="1">
      <c r="A39" s="123" t="s">
        <v>544</v>
      </c>
      <c r="B39" s="115"/>
      <c r="C39" s="131"/>
      <c r="D39" s="138"/>
      <c r="E39" s="138"/>
    </row>
    <row r="40" spans="1:5" ht="17.25" hidden="1" customHeight="1">
      <c r="A40" s="123" t="s">
        <v>582</v>
      </c>
      <c r="B40" s="115"/>
      <c r="C40" s="126"/>
      <c r="D40" s="138"/>
      <c r="E40" s="138"/>
    </row>
    <row r="41" spans="1:5" ht="12" customHeight="1">
      <c r="A41" s="135" t="s">
        <v>536</v>
      </c>
      <c r="B41" s="92" t="s">
        <v>359</v>
      </c>
      <c r="C41" s="128">
        <f>SUM(C42:C48)</f>
        <v>8064</v>
      </c>
      <c r="D41" s="138"/>
      <c r="E41" s="138">
        <f>'ІІІ. Рух грош. коштів'!F17</f>
        <v>-8064</v>
      </c>
    </row>
    <row r="42" spans="1:5" ht="12" customHeight="1">
      <c r="A42" s="123" t="s">
        <v>529</v>
      </c>
      <c r="B42" s="92"/>
      <c r="C42" s="132">
        <v>2936</v>
      </c>
      <c r="D42" s="138"/>
      <c r="E42" s="138"/>
    </row>
    <row r="43" spans="1:5" ht="12" customHeight="1">
      <c r="A43" s="123" t="s">
        <v>573</v>
      </c>
      <c r="B43" s="92"/>
      <c r="C43" s="132">
        <v>60</v>
      </c>
      <c r="D43" s="138"/>
      <c r="E43" s="138"/>
    </row>
    <row r="44" spans="1:5" ht="12" customHeight="1">
      <c r="A44" s="123" t="s">
        <v>584</v>
      </c>
      <c r="B44" s="92"/>
      <c r="C44" s="132">
        <v>61</v>
      </c>
      <c r="D44" s="138"/>
      <c r="E44" s="138"/>
    </row>
    <row r="45" spans="1:5" ht="12" customHeight="1">
      <c r="A45" s="123" t="s">
        <v>530</v>
      </c>
      <c r="B45" s="92"/>
      <c r="C45" s="132">
        <v>2266</v>
      </c>
      <c r="D45" s="138"/>
      <c r="E45" s="138"/>
    </row>
    <row r="46" spans="1:5" ht="12" customHeight="1">
      <c r="A46" s="123" t="s">
        <v>527</v>
      </c>
      <c r="B46" s="92"/>
      <c r="C46" s="132">
        <f>'[37]ІІ. Розр. з бюджетом'!F26</f>
        <v>0</v>
      </c>
      <c r="D46" s="138"/>
      <c r="E46" s="138"/>
    </row>
    <row r="47" spans="1:5" ht="12" customHeight="1">
      <c r="A47" s="139" t="s">
        <v>528</v>
      </c>
      <c r="B47" s="92"/>
      <c r="C47" s="132">
        <v>2558</v>
      </c>
      <c r="D47" s="138"/>
      <c r="E47" s="138"/>
    </row>
    <row r="48" spans="1:5" ht="12" customHeight="1">
      <c r="A48" s="139" t="s">
        <v>549</v>
      </c>
      <c r="B48" s="92"/>
      <c r="C48" s="132">
        <v>183</v>
      </c>
      <c r="D48" s="138"/>
      <c r="E48" s="138"/>
    </row>
    <row r="49" spans="1:6" ht="12" customHeight="1">
      <c r="A49" s="140" t="s">
        <v>550</v>
      </c>
      <c r="B49" s="92" t="s">
        <v>361</v>
      </c>
      <c r="C49" s="141">
        <f>SUM(C50:C52)</f>
        <v>9</v>
      </c>
      <c r="D49" s="138"/>
      <c r="E49" s="138">
        <f>'ІІІ. Рух грош. коштів'!F18</f>
        <v>-9</v>
      </c>
    </row>
    <row r="50" spans="1:6" ht="12" customHeight="1">
      <c r="A50" s="139" t="s">
        <v>551</v>
      </c>
      <c r="B50" s="92"/>
      <c r="C50" s="132">
        <v>4</v>
      </c>
      <c r="D50" s="138"/>
      <c r="E50" s="138"/>
    </row>
    <row r="51" spans="1:6" ht="12" customHeight="1">
      <c r="A51" s="139" t="s">
        <v>585</v>
      </c>
      <c r="B51" s="92"/>
      <c r="C51" s="132">
        <v>5</v>
      </c>
      <c r="D51" s="138"/>
      <c r="E51" s="138"/>
    </row>
    <row r="52" spans="1:6" ht="12" customHeight="1">
      <c r="A52" s="139" t="s">
        <v>586</v>
      </c>
      <c r="B52" s="92"/>
      <c r="C52" s="132"/>
      <c r="D52" s="138"/>
      <c r="E52" s="138"/>
    </row>
    <row r="53" spans="1:6" ht="25.5" customHeight="1">
      <c r="A53" s="117" t="s">
        <v>537</v>
      </c>
      <c r="B53" s="63">
        <v>4020</v>
      </c>
      <c r="C53" s="128">
        <f>C56+C57</f>
        <v>0</v>
      </c>
      <c r="D53" s="138"/>
      <c r="E53" s="138">
        <f>'IV. Кап. інвестиції'!F10</f>
        <v>0</v>
      </c>
    </row>
    <row r="54" spans="1:6" ht="12" hidden="1" customHeight="1">
      <c r="A54" s="93" t="s">
        <v>552</v>
      </c>
      <c r="B54" s="63"/>
      <c r="C54" s="132"/>
      <c r="D54" s="138"/>
      <c r="E54" s="138"/>
    </row>
    <row r="55" spans="1:6" ht="12" hidden="1" customHeight="1">
      <c r="A55" s="93" t="s">
        <v>545</v>
      </c>
      <c r="B55" s="63"/>
      <c r="C55" s="132"/>
      <c r="D55" s="138"/>
      <c r="E55" s="138"/>
    </row>
    <row r="56" spans="1:6" ht="12" customHeight="1">
      <c r="A56" s="93" t="s">
        <v>685</v>
      </c>
      <c r="B56" s="63"/>
      <c r="C56" s="132"/>
      <c r="D56" s="138"/>
      <c r="E56" s="138"/>
    </row>
    <row r="57" spans="1:6" ht="12" customHeight="1">
      <c r="A57" s="93" t="s">
        <v>686</v>
      </c>
      <c r="B57" s="63"/>
      <c r="C57" s="132"/>
      <c r="D57" s="138"/>
      <c r="E57" s="138"/>
    </row>
    <row r="58" spans="1:6" ht="25.5" customHeight="1">
      <c r="A58" s="758"/>
      <c r="B58" s="758"/>
      <c r="C58" s="758"/>
    </row>
    <row r="59" spans="1:6" ht="15">
      <c r="A59" s="758" t="s">
        <v>531</v>
      </c>
      <c r="B59" s="758"/>
      <c r="C59" s="758"/>
    </row>
    <row r="62" spans="1:6">
      <c r="F62" t="s">
        <v>589</v>
      </c>
    </row>
  </sheetData>
  <mergeCells count="3">
    <mergeCell ref="A1:C1"/>
    <mergeCell ref="A58:C58"/>
    <mergeCell ref="A59:C59"/>
  </mergeCells>
  <phoneticPr fontId="3" type="noConversion"/>
  <pageMargins left="1.299212598425197" right="0.70866141732283472" top="0.78740157480314965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22" zoomScale="75" zoomScaleNormal="60" zoomScaleSheetLayoutView="75" workbookViewId="0">
      <selection activeCell="A29" sqref="A29:D29"/>
    </sheetView>
  </sheetViews>
  <sheetFormatPr defaultRowHeight="18.75" outlineLevelRow="1"/>
  <cols>
    <col min="1" max="1" width="64.28515625" style="2" customWidth="1"/>
    <col min="2" max="2" width="6.5703125" style="14" customWidth="1"/>
    <col min="3" max="3" width="14.85546875" style="14" customWidth="1"/>
    <col min="4" max="4" width="15" style="14" customWidth="1"/>
    <col min="5" max="5" width="14.5703125" style="14" customWidth="1"/>
    <col min="6" max="6" width="14.7109375" style="14" customWidth="1"/>
    <col min="7" max="7" width="32.5703125" style="14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469</v>
      </c>
      <c r="B1" s="13"/>
      <c r="D1" s="2"/>
      <c r="E1" s="2" t="s">
        <v>489</v>
      </c>
      <c r="F1" s="2"/>
      <c r="G1" s="2"/>
    </row>
    <row r="2" spans="1:10">
      <c r="B2" s="13"/>
      <c r="D2" s="2"/>
      <c r="E2" s="2" t="s">
        <v>477</v>
      </c>
      <c r="F2" s="2"/>
      <c r="G2" s="2"/>
    </row>
    <row r="3" spans="1:10" ht="18.75" customHeight="1">
      <c r="A3" s="473"/>
      <c r="B3" s="474"/>
      <c r="D3" s="13"/>
      <c r="E3" s="2" t="s">
        <v>478</v>
      </c>
      <c r="F3" s="2"/>
      <c r="G3" s="2"/>
    </row>
    <row r="4" spans="1:10" ht="42" customHeight="1">
      <c r="A4" s="14" t="s">
        <v>470</v>
      </c>
      <c r="D4" s="13"/>
      <c r="E4" s="481" t="s">
        <v>0</v>
      </c>
      <c r="F4" s="481"/>
      <c r="G4" s="481"/>
      <c r="J4" s="30"/>
    </row>
    <row r="5" spans="1:10" ht="18.75" customHeight="1">
      <c r="A5" s="98"/>
      <c r="B5" s="98"/>
      <c r="D5" s="13"/>
      <c r="E5" s="13"/>
      <c r="F5" s="13"/>
      <c r="G5" s="482"/>
      <c r="H5" s="482"/>
      <c r="I5" s="40"/>
      <c r="J5" s="40"/>
    </row>
    <row r="6" spans="1:10" ht="18.75" customHeight="1">
      <c r="A6" s="14"/>
      <c r="D6" s="13"/>
      <c r="E6" s="13"/>
      <c r="F6" s="13"/>
      <c r="G6" s="40"/>
      <c r="H6" s="40"/>
      <c r="I6" s="40"/>
      <c r="J6" s="40"/>
    </row>
    <row r="7" spans="1:10" ht="18.75" customHeight="1">
      <c r="A7" s="14"/>
      <c r="D7" s="13"/>
      <c r="E7" s="13"/>
      <c r="F7" s="13"/>
      <c r="G7" s="40"/>
      <c r="H7" s="40"/>
      <c r="I7" s="40"/>
      <c r="J7" s="40"/>
    </row>
    <row r="8" spans="1:10" ht="18.75" customHeight="1">
      <c r="A8" s="475" t="s">
        <v>471</v>
      </c>
      <c r="B8" s="475"/>
      <c r="D8" s="13"/>
      <c r="E8" s="13"/>
      <c r="F8" s="13"/>
      <c r="G8" s="482"/>
      <c r="H8" s="482"/>
      <c r="I8" s="482"/>
      <c r="J8" s="482"/>
    </row>
    <row r="9" spans="1:10" ht="18.75" customHeight="1">
      <c r="E9" s="1" t="s">
        <v>474</v>
      </c>
      <c r="F9" s="1"/>
      <c r="G9" s="1"/>
      <c r="H9" s="1"/>
    </row>
    <row r="10" spans="1:10">
      <c r="A10" s="40" t="s">
        <v>472</v>
      </c>
      <c r="C10" s="3"/>
      <c r="D10" s="15"/>
      <c r="E10" s="99"/>
      <c r="F10" s="99"/>
      <c r="G10" s="99"/>
      <c r="H10" s="99"/>
    </row>
    <row r="11" spans="1:10" ht="18.75" customHeight="1">
      <c r="A11" s="483"/>
      <c r="B11" s="483"/>
      <c r="C11" s="68"/>
      <c r="D11" s="68"/>
      <c r="E11" s="100" t="s">
        <v>475</v>
      </c>
      <c r="F11" s="100"/>
      <c r="G11" s="100"/>
      <c r="H11" s="100"/>
    </row>
    <row r="12" spans="1:10" ht="20.25" customHeight="1">
      <c r="A12" s="477" t="s">
        <v>473</v>
      </c>
      <c r="B12" s="477"/>
      <c r="D12" s="2"/>
      <c r="E12" s="99"/>
      <c r="F12" s="99"/>
      <c r="G12" s="99"/>
      <c r="H12" s="99"/>
    </row>
    <row r="13" spans="1:10" ht="19.5" customHeight="1">
      <c r="A13" s="476"/>
      <c r="B13" s="476"/>
      <c r="E13" s="100" t="s">
        <v>476</v>
      </c>
      <c r="F13" s="100"/>
      <c r="G13" s="100"/>
      <c r="H13" s="100"/>
    </row>
    <row r="14" spans="1:10" ht="19.5" customHeight="1">
      <c r="A14" s="14"/>
      <c r="E14" s="99"/>
      <c r="F14" s="99"/>
      <c r="G14" s="99"/>
      <c r="H14" s="99"/>
    </row>
    <row r="15" spans="1:10" ht="19.5" customHeight="1">
      <c r="A15" s="477"/>
      <c r="B15" s="477"/>
      <c r="C15" s="3"/>
      <c r="D15" s="13"/>
      <c r="E15" s="13"/>
      <c r="F15" s="13"/>
      <c r="G15" s="481"/>
      <c r="H15" s="481"/>
      <c r="I15" s="481"/>
      <c r="J15" s="481"/>
    </row>
    <row r="16" spans="1:10" ht="16.5" customHeight="1">
      <c r="A16" s="475" t="s">
        <v>471</v>
      </c>
      <c r="B16" s="475"/>
      <c r="C16" s="3"/>
      <c r="D16" s="13"/>
      <c r="E16" s="13"/>
      <c r="F16" s="13"/>
      <c r="G16" s="40"/>
      <c r="H16" s="40"/>
      <c r="I16" s="40"/>
      <c r="J16" s="40"/>
    </row>
    <row r="17" spans="1:10" ht="16.5" customHeight="1">
      <c r="A17" s="14"/>
      <c r="C17" s="3"/>
      <c r="D17" s="13"/>
      <c r="E17" s="13"/>
      <c r="F17" s="13"/>
      <c r="G17" s="40"/>
      <c r="H17" s="40"/>
      <c r="I17" s="40"/>
      <c r="J17" s="40"/>
    </row>
    <row r="18" spans="1:10" ht="18.75" customHeight="1">
      <c r="A18" s="475"/>
      <c r="B18" s="475"/>
      <c r="D18" s="13"/>
      <c r="E18" s="2" t="s">
        <v>471</v>
      </c>
      <c r="F18" s="2"/>
      <c r="G18" s="2"/>
    </row>
    <row r="19" spans="1:10" ht="18.75" customHeight="1">
      <c r="A19" s="14"/>
      <c r="D19" s="13"/>
      <c r="E19" s="2"/>
      <c r="F19" s="2"/>
      <c r="G19" s="2"/>
    </row>
    <row r="20" spans="1:10" ht="27.75" customHeight="1">
      <c r="A20" s="37"/>
      <c r="B20" s="479"/>
      <c r="C20" s="479"/>
      <c r="D20" s="479"/>
      <c r="E20" s="90"/>
      <c r="F20" s="91"/>
      <c r="G20" s="5" t="s">
        <v>184</v>
      </c>
    </row>
    <row r="21" spans="1:10" ht="34.5" customHeight="1">
      <c r="A21" s="480" t="s">
        <v>541</v>
      </c>
      <c r="B21" s="479"/>
      <c r="C21" s="479"/>
      <c r="D21" s="479"/>
      <c r="E21" s="479"/>
      <c r="F21" s="9" t="s">
        <v>97</v>
      </c>
      <c r="G21" s="5">
        <v>30664897</v>
      </c>
    </row>
    <row r="22" spans="1:10" ht="28.5" customHeight="1">
      <c r="A22" s="37" t="s">
        <v>9</v>
      </c>
      <c r="B22" s="479"/>
      <c r="C22" s="479"/>
      <c r="D22" s="479"/>
      <c r="E22" s="38"/>
      <c r="F22" s="9" t="s">
        <v>96</v>
      </c>
      <c r="G22" s="5"/>
    </row>
    <row r="23" spans="1:10" ht="27" customHeight="1">
      <c r="A23" s="37" t="s">
        <v>14</v>
      </c>
      <c r="B23" s="479"/>
      <c r="C23" s="479"/>
      <c r="D23" s="479"/>
      <c r="E23" s="38"/>
      <c r="F23" s="9" t="s">
        <v>95</v>
      </c>
      <c r="G23" s="5">
        <v>3210300000</v>
      </c>
    </row>
    <row r="24" spans="1:10" ht="27" customHeight="1">
      <c r="A24" s="41" t="s">
        <v>64</v>
      </c>
      <c r="B24" s="479"/>
      <c r="C24" s="479"/>
      <c r="D24" s="479"/>
      <c r="E24" s="43"/>
      <c r="F24" s="9" t="s">
        <v>7</v>
      </c>
      <c r="G24" s="5"/>
    </row>
    <row r="25" spans="1:10" ht="24.75" customHeight="1">
      <c r="A25" s="41" t="s">
        <v>11</v>
      </c>
      <c r="B25" s="479"/>
      <c r="C25" s="479"/>
      <c r="D25" s="479"/>
      <c r="E25" s="43"/>
      <c r="F25" s="9" t="s">
        <v>6</v>
      </c>
      <c r="G25" s="5"/>
    </row>
    <row r="26" spans="1:10" ht="33.75" customHeight="1">
      <c r="A26" s="41" t="s">
        <v>10</v>
      </c>
      <c r="B26" s="479"/>
      <c r="C26" s="479"/>
      <c r="D26" s="479"/>
      <c r="E26" s="43"/>
      <c r="F26" s="9" t="s">
        <v>8</v>
      </c>
      <c r="G26" s="5" t="s">
        <v>543</v>
      </c>
    </row>
    <row r="27" spans="1:10" ht="40.5" customHeight="1">
      <c r="A27" s="41" t="s">
        <v>240</v>
      </c>
      <c r="B27" s="479"/>
      <c r="C27" s="479"/>
      <c r="D27" s="479"/>
      <c r="E27" s="479" t="s">
        <v>134</v>
      </c>
      <c r="F27" s="484"/>
      <c r="G27" s="7"/>
    </row>
    <row r="28" spans="1:10" ht="36" customHeight="1">
      <c r="A28" s="41" t="s">
        <v>15</v>
      </c>
      <c r="B28" s="479"/>
      <c r="C28" s="479"/>
      <c r="D28" s="479"/>
      <c r="E28" s="479" t="s">
        <v>135</v>
      </c>
      <c r="F28" s="485"/>
      <c r="G28" s="7"/>
    </row>
    <row r="29" spans="1:10" ht="24" customHeight="1">
      <c r="A29" s="480" t="s">
        <v>928</v>
      </c>
      <c r="B29" s="479"/>
      <c r="C29" s="479"/>
      <c r="D29" s="479"/>
      <c r="E29" s="42"/>
      <c r="F29" s="42"/>
      <c r="G29" s="42"/>
    </row>
    <row r="30" spans="1:10" ht="30.75" customHeight="1">
      <c r="A30" s="480" t="s">
        <v>542</v>
      </c>
      <c r="B30" s="479"/>
      <c r="C30" s="479"/>
      <c r="D30" s="479"/>
      <c r="E30" s="479"/>
      <c r="F30" s="479"/>
      <c r="G30" s="479"/>
      <c r="H30" s="43"/>
    </row>
    <row r="31" spans="1:10" ht="34.5" customHeight="1">
      <c r="A31" s="112" t="s">
        <v>562</v>
      </c>
      <c r="B31" s="42"/>
      <c r="C31" s="42"/>
      <c r="D31" s="42"/>
      <c r="E31" s="42"/>
      <c r="F31" s="42"/>
      <c r="G31" s="42"/>
      <c r="H31" s="43"/>
    </row>
    <row r="32" spans="1:10" ht="28.5" customHeight="1">
      <c r="A32" s="112" t="s">
        <v>570</v>
      </c>
      <c r="B32" s="42"/>
      <c r="C32" s="42"/>
      <c r="D32" s="42"/>
      <c r="E32" s="42"/>
      <c r="F32" s="42"/>
      <c r="G32" s="39"/>
      <c r="H32" s="39"/>
    </row>
    <row r="33" spans="1:7" ht="269.25" customHeight="1">
      <c r="A33" s="478"/>
      <c r="B33" s="478"/>
      <c r="C33" s="478"/>
      <c r="D33" s="2"/>
      <c r="E33" s="2"/>
      <c r="F33" s="2"/>
      <c r="G33" s="2"/>
    </row>
    <row r="34" spans="1:7" ht="27.75" customHeight="1">
      <c r="A34" s="461"/>
      <c r="B34" s="461"/>
      <c r="C34" s="461"/>
      <c r="D34" s="461"/>
      <c r="E34" s="461"/>
      <c r="F34" s="461"/>
      <c r="G34" s="461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79"/>
      <c r="B37" s="79"/>
      <c r="C37" s="79"/>
      <c r="D37" s="79"/>
      <c r="E37" s="79"/>
      <c r="F37" s="79"/>
      <c r="G37" s="79"/>
    </row>
    <row r="38" spans="1:7" ht="9" customHeight="1">
      <c r="A38" s="8"/>
      <c r="B38" s="8"/>
      <c r="C38" s="8"/>
      <c r="D38" s="8"/>
      <c r="E38" s="8"/>
      <c r="F38" s="8"/>
      <c r="G38" s="8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0"/>
      <c r="C40" s="40"/>
      <c r="D40" s="40"/>
      <c r="E40" s="40"/>
      <c r="F40" s="40"/>
      <c r="G40" s="40"/>
    </row>
    <row r="41" spans="1:7" ht="36" customHeight="1">
      <c r="B41" s="80"/>
      <c r="C41" s="30"/>
      <c r="D41" s="26"/>
      <c r="E41" s="26"/>
      <c r="F41" s="26"/>
      <c r="G41" s="26"/>
    </row>
    <row r="42" spans="1:7" ht="66" customHeight="1">
      <c r="B42" s="80"/>
      <c r="C42" s="30"/>
      <c r="D42" s="31"/>
      <c r="E42" s="31"/>
      <c r="F42" s="31"/>
      <c r="G42" s="31"/>
    </row>
    <row r="43" spans="1:7" ht="12.75" customHeight="1">
      <c r="A43" s="70"/>
      <c r="B43" s="71"/>
      <c r="C43" s="70"/>
      <c r="D43" s="70"/>
      <c r="E43" s="71"/>
      <c r="F43" s="70"/>
      <c r="G43" s="71"/>
    </row>
    <row r="44" spans="1:7" ht="27.75" customHeight="1">
      <c r="A44" s="81"/>
      <c r="B44" s="81"/>
      <c r="C44" s="81"/>
      <c r="D44" s="81"/>
      <c r="E44" s="81"/>
      <c r="F44" s="81"/>
      <c r="G44" s="81"/>
    </row>
    <row r="45" spans="1:7" ht="27" customHeight="1">
      <c r="A45" s="72"/>
      <c r="B45" s="71"/>
      <c r="C45" s="73"/>
      <c r="D45" s="73"/>
      <c r="E45" s="73"/>
      <c r="F45" s="73"/>
      <c r="G45" s="48"/>
    </row>
    <row r="46" spans="1:7" ht="38.25" customHeight="1">
      <c r="A46" s="72"/>
      <c r="B46" s="71"/>
      <c r="C46" s="73"/>
      <c r="D46" s="73"/>
      <c r="E46" s="73"/>
      <c r="F46" s="73"/>
      <c r="G46" s="48"/>
    </row>
    <row r="47" spans="1:7" ht="20.100000000000001" customHeight="1">
      <c r="A47" s="74"/>
      <c r="B47" s="71"/>
      <c r="C47" s="73"/>
      <c r="D47" s="73"/>
      <c r="E47" s="73"/>
      <c r="F47" s="73"/>
      <c r="G47" s="48"/>
    </row>
    <row r="48" spans="1:7" ht="20.100000000000001" customHeight="1">
      <c r="A48" s="72"/>
      <c r="B48" s="71"/>
      <c r="C48" s="73"/>
      <c r="D48" s="73"/>
      <c r="E48" s="73"/>
      <c r="F48" s="73"/>
      <c r="G48" s="48"/>
    </row>
    <row r="49" spans="1:7" ht="20.100000000000001" customHeight="1">
      <c r="A49" s="72"/>
      <c r="B49" s="71"/>
      <c r="C49" s="73"/>
      <c r="D49" s="73"/>
      <c r="E49" s="73"/>
      <c r="F49" s="73"/>
      <c r="G49" s="48"/>
    </row>
    <row r="50" spans="1:7" ht="27" customHeight="1">
      <c r="A50" s="72"/>
      <c r="B50" s="71"/>
      <c r="C50" s="73"/>
      <c r="D50" s="73"/>
      <c r="E50" s="73"/>
      <c r="F50" s="73"/>
      <c r="G50" s="48"/>
    </row>
    <row r="51" spans="1:7" ht="20.100000000000001" customHeight="1">
      <c r="A51" s="75"/>
      <c r="B51" s="71"/>
      <c r="C51" s="73"/>
      <c r="D51" s="73"/>
      <c r="E51" s="73"/>
      <c r="F51" s="73"/>
      <c r="G51" s="48"/>
    </row>
    <row r="52" spans="1:7" ht="37.5" customHeight="1">
      <c r="A52" s="76"/>
      <c r="B52" s="71"/>
      <c r="C52" s="73"/>
      <c r="D52" s="73"/>
      <c r="E52" s="73"/>
      <c r="F52" s="73"/>
      <c r="G52" s="48"/>
    </row>
    <row r="53" spans="1:7" ht="21" customHeight="1">
      <c r="A53" s="72"/>
      <c r="B53" s="71"/>
      <c r="C53" s="73"/>
      <c r="D53" s="73"/>
      <c r="E53" s="73"/>
      <c r="F53" s="73"/>
      <c r="G53" s="48"/>
    </row>
    <row r="54" spans="1:7" ht="20.100000000000001" customHeight="1">
      <c r="A54" s="77"/>
      <c r="B54" s="71"/>
      <c r="C54" s="73"/>
      <c r="D54" s="73"/>
      <c r="E54" s="73"/>
      <c r="F54" s="73"/>
      <c r="G54" s="48"/>
    </row>
    <row r="55" spans="1:7" ht="20.100000000000001" customHeight="1">
      <c r="A55" s="16"/>
      <c r="B55" s="71"/>
      <c r="C55" s="73"/>
      <c r="D55" s="73"/>
      <c r="E55" s="73"/>
      <c r="F55" s="73"/>
      <c r="G55" s="48"/>
    </row>
    <row r="56" spans="1:7" ht="20.100000000000001" customHeight="1">
      <c r="A56" s="75"/>
      <c r="B56" s="71"/>
      <c r="C56" s="73"/>
      <c r="D56" s="73"/>
      <c r="E56" s="73"/>
      <c r="F56" s="73"/>
      <c r="G56" s="48"/>
    </row>
    <row r="57" spans="1:7" ht="18" customHeight="1">
      <c r="A57" s="76"/>
      <c r="B57" s="71"/>
      <c r="C57" s="73"/>
      <c r="D57" s="73"/>
      <c r="E57" s="73"/>
      <c r="F57" s="73"/>
      <c r="G57" s="48"/>
    </row>
    <row r="58" spans="1:7" ht="0.75" hidden="1" customHeight="1">
      <c r="A58" s="76"/>
      <c r="B58" s="31"/>
      <c r="C58" s="47"/>
      <c r="D58" s="47"/>
      <c r="E58" s="82"/>
      <c r="F58" s="82"/>
      <c r="G58" s="82"/>
    </row>
    <row r="59" spans="1:7" ht="18.75" hidden="1" customHeight="1" outlineLevel="1">
      <c r="A59" s="81"/>
      <c r="B59" s="81"/>
      <c r="C59" s="81"/>
      <c r="D59" s="81"/>
      <c r="E59" s="81"/>
      <c r="F59" s="81"/>
      <c r="G59" s="81"/>
    </row>
    <row r="60" spans="1:7" ht="21" customHeight="1" collapsed="1">
      <c r="A60" s="76"/>
      <c r="B60" s="71"/>
      <c r="C60" s="73"/>
      <c r="D60" s="73"/>
      <c r="E60" s="73"/>
      <c r="F60" s="73"/>
      <c r="G60" s="48"/>
    </row>
    <row r="61" spans="1:7" ht="23.25" customHeight="1">
      <c r="A61" s="35"/>
      <c r="B61" s="71"/>
      <c r="C61" s="73"/>
      <c r="D61" s="73"/>
      <c r="E61" s="73"/>
      <c r="F61" s="73"/>
      <c r="G61" s="48"/>
    </row>
    <row r="62" spans="1:7" ht="36.75" customHeight="1">
      <c r="A62" s="35"/>
      <c r="B62" s="71"/>
      <c r="C62" s="73"/>
      <c r="D62" s="73"/>
      <c r="E62" s="73"/>
      <c r="F62" s="73"/>
      <c r="G62" s="48"/>
    </row>
    <row r="63" spans="1:7" ht="37.5" customHeight="1">
      <c r="A63" s="76"/>
      <c r="B63" s="71"/>
      <c r="C63" s="73"/>
      <c r="D63" s="73"/>
      <c r="E63" s="73"/>
      <c r="F63" s="73"/>
      <c r="G63" s="48"/>
    </row>
    <row r="64" spans="1:7" ht="37.5" customHeight="1">
      <c r="A64" s="76"/>
      <c r="B64" s="71"/>
      <c r="C64" s="73"/>
      <c r="D64" s="73"/>
      <c r="E64" s="73"/>
      <c r="F64" s="73"/>
      <c r="G64" s="48"/>
    </row>
    <row r="65" spans="1:7" ht="21" customHeight="1">
      <c r="A65" s="77"/>
      <c r="B65" s="71"/>
      <c r="C65" s="73"/>
      <c r="D65" s="73"/>
      <c r="E65" s="73"/>
      <c r="F65" s="73"/>
      <c r="G65" s="48"/>
    </row>
    <row r="66" spans="1:7" ht="20.100000000000001" customHeight="1">
      <c r="A66" s="81"/>
      <c r="B66" s="81"/>
      <c r="C66" s="81"/>
      <c r="D66" s="81"/>
      <c r="E66" s="81"/>
      <c r="F66" s="81"/>
      <c r="G66" s="81"/>
    </row>
    <row r="67" spans="1:7" ht="19.5" customHeight="1">
      <c r="A67" s="16"/>
      <c r="B67" s="70"/>
      <c r="C67" s="73"/>
      <c r="D67" s="73"/>
      <c r="E67" s="73"/>
      <c r="F67" s="73"/>
      <c r="G67" s="48"/>
    </row>
    <row r="68" spans="1:7" ht="20.100000000000001" customHeight="1">
      <c r="A68" s="16"/>
      <c r="B68" s="70"/>
      <c r="C68" s="73"/>
      <c r="D68" s="73"/>
      <c r="E68" s="73"/>
      <c r="F68" s="73"/>
      <c r="G68" s="48"/>
    </row>
    <row r="69" spans="1:7" ht="21" customHeight="1">
      <c r="A69" s="75"/>
      <c r="B69" s="70"/>
      <c r="C69" s="73"/>
      <c r="D69" s="73"/>
      <c r="E69" s="73"/>
      <c r="F69" s="73"/>
      <c r="G69" s="48"/>
    </row>
    <row r="70" spans="1:7" ht="24" customHeight="1">
      <c r="A70" s="83"/>
      <c r="B70" s="83"/>
      <c r="C70" s="83"/>
      <c r="D70" s="83"/>
      <c r="E70" s="83"/>
      <c r="F70" s="83"/>
      <c r="G70" s="83"/>
    </row>
    <row r="71" spans="1:7" ht="16.5" customHeight="1">
      <c r="A71" s="76"/>
      <c r="B71" s="70"/>
      <c r="C71" s="73"/>
      <c r="D71" s="73"/>
      <c r="E71" s="73"/>
      <c r="F71" s="73"/>
      <c r="G71" s="48"/>
    </row>
    <row r="72" spans="1:7" ht="20.100000000000001" customHeight="1">
      <c r="A72" s="84"/>
      <c r="B72" s="84"/>
      <c r="C72" s="84"/>
      <c r="D72" s="84"/>
      <c r="E72" s="84"/>
      <c r="F72" s="84"/>
      <c r="G72" s="84"/>
    </row>
    <row r="73" spans="1:7" ht="16.5" customHeight="1">
      <c r="A73" s="76"/>
      <c r="B73" s="70"/>
      <c r="C73" s="73"/>
      <c r="D73" s="73"/>
      <c r="E73" s="73"/>
      <c r="F73" s="73"/>
      <c r="G73" s="48"/>
    </row>
    <row r="74" spans="1:7" ht="20.100000000000001" customHeight="1">
      <c r="A74" s="76"/>
      <c r="B74" s="70"/>
      <c r="C74" s="73"/>
      <c r="D74" s="73"/>
      <c r="E74" s="73"/>
      <c r="F74" s="73"/>
      <c r="G74" s="48"/>
    </row>
    <row r="75" spans="1:7" ht="20.100000000000001" customHeight="1">
      <c r="A75" s="81"/>
      <c r="B75" s="81"/>
      <c r="C75" s="81"/>
      <c r="D75" s="81"/>
      <c r="E75" s="81"/>
      <c r="F75" s="81"/>
      <c r="G75" s="81"/>
    </row>
    <row r="76" spans="1:7" ht="18" customHeight="1">
      <c r="A76" s="76"/>
      <c r="B76" s="70"/>
      <c r="C76" s="73"/>
      <c r="D76" s="73"/>
      <c r="E76" s="73"/>
      <c r="F76" s="73"/>
      <c r="G76" s="48"/>
    </row>
    <row r="77" spans="1:7" ht="20.100000000000001" customHeight="1">
      <c r="A77" s="76"/>
      <c r="B77" s="70"/>
      <c r="C77" s="73"/>
      <c r="D77" s="73"/>
      <c r="E77" s="73"/>
      <c r="F77" s="73"/>
      <c r="G77" s="48"/>
    </row>
    <row r="78" spans="1:7" ht="20.100000000000001" customHeight="1">
      <c r="A78" s="78"/>
      <c r="B78" s="70"/>
      <c r="C78" s="73"/>
      <c r="D78" s="73"/>
      <c r="E78" s="73"/>
      <c r="F78" s="73"/>
      <c r="G78" s="48"/>
    </row>
    <row r="79" spans="1:7" ht="20.100000000000001" customHeight="1">
      <c r="A79" s="77"/>
      <c r="B79" s="70"/>
      <c r="C79" s="73"/>
      <c r="D79" s="73"/>
      <c r="E79" s="73"/>
      <c r="F79" s="73"/>
      <c r="G79" s="48"/>
    </row>
    <row r="80" spans="1:7" s="4" customFormat="1" ht="20.100000000000001" customHeight="1">
      <c r="A80" s="76"/>
      <c r="B80" s="70"/>
      <c r="C80" s="73"/>
      <c r="D80" s="73"/>
      <c r="E80" s="73"/>
      <c r="F80" s="73"/>
      <c r="G80" s="48"/>
    </row>
    <row r="81" spans="1:16" ht="20.100000000000001" customHeight="1">
      <c r="A81" s="76"/>
      <c r="B81" s="70"/>
      <c r="C81" s="73"/>
      <c r="D81" s="73"/>
      <c r="E81" s="73"/>
      <c r="F81" s="73"/>
      <c r="G81" s="48"/>
    </row>
    <row r="82" spans="1:16" ht="20.100000000000001" customHeight="1">
      <c r="A82" s="77"/>
      <c r="B82" s="70"/>
      <c r="C82" s="73"/>
      <c r="D82" s="73"/>
      <c r="E82" s="73"/>
      <c r="F82" s="73"/>
      <c r="G82" s="48"/>
    </row>
    <row r="83" spans="1:16" s="4" customFormat="1" ht="20.100000000000001" customHeight="1">
      <c r="A83" s="76"/>
      <c r="B83" s="70"/>
      <c r="C83" s="73"/>
      <c r="D83" s="73"/>
      <c r="E83" s="73"/>
      <c r="F83" s="73"/>
      <c r="G83" s="48"/>
    </row>
    <row r="84" spans="1:16" ht="20.100000000000001" customHeight="1">
      <c r="A84" s="76"/>
      <c r="B84" s="70"/>
      <c r="C84" s="73"/>
      <c r="D84" s="73"/>
      <c r="E84" s="73"/>
      <c r="F84" s="73"/>
      <c r="G84" s="48"/>
    </row>
    <row r="85" spans="1:16" ht="20.100000000000001" customHeight="1">
      <c r="A85" s="77"/>
      <c r="B85" s="49"/>
      <c r="C85" s="73"/>
      <c r="D85" s="73"/>
      <c r="E85" s="73"/>
      <c r="F85" s="73"/>
      <c r="G85" s="48"/>
    </row>
    <row r="86" spans="1:16" s="4" customFormat="1" ht="20.100000000000001" customHeight="1">
      <c r="A86" s="77"/>
      <c r="B86" s="14"/>
      <c r="C86" s="73"/>
      <c r="D86" s="73"/>
      <c r="E86" s="73"/>
      <c r="F86" s="73"/>
      <c r="G86" s="48"/>
    </row>
    <row r="87" spans="1:16" ht="8.25" customHeight="1">
      <c r="A87" s="16"/>
    </row>
    <row r="88" spans="1:16" ht="21.75" customHeight="1">
      <c r="A88" s="52"/>
      <c r="B88" s="53"/>
      <c r="C88" s="69"/>
      <c r="D88" s="54"/>
      <c r="E88" s="67"/>
      <c r="F88" s="67"/>
      <c r="G88" s="67"/>
    </row>
    <row r="89" spans="1:16" s="1" customFormat="1" ht="20.100000000000001" customHeight="1">
      <c r="A89" s="55"/>
      <c r="B89" s="56"/>
      <c r="C89" s="55"/>
      <c r="D89" s="56"/>
      <c r="E89" s="56"/>
      <c r="F89" s="56"/>
      <c r="G89" s="56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0"/>
    </row>
    <row r="92" spans="1:16">
      <c r="A92" s="30"/>
    </row>
    <row r="93" spans="1:16">
      <c r="A93" s="30"/>
    </row>
    <row r="94" spans="1:16">
      <c r="A94" s="30"/>
    </row>
    <row r="95" spans="1:16">
      <c r="A95" s="30"/>
    </row>
    <row r="96" spans="1:16">
      <c r="A96" s="30"/>
    </row>
    <row r="97" spans="1:1">
      <c r="A97" s="30"/>
    </row>
    <row r="98" spans="1:1">
      <c r="A98" s="30"/>
    </row>
    <row r="99" spans="1:1">
      <c r="A99" s="30"/>
    </row>
    <row r="100" spans="1:1">
      <c r="A100" s="30"/>
    </row>
    <row r="101" spans="1:1">
      <c r="A101" s="30"/>
    </row>
    <row r="102" spans="1:1">
      <c r="A102" s="30"/>
    </row>
    <row r="103" spans="1:1">
      <c r="A103" s="30"/>
    </row>
    <row r="104" spans="1:1">
      <c r="A104" s="30"/>
    </row>
    <row r="105" spans="1:1">
      <c r="A105" s="30"/>
    </row>
    <row r="106" spans="1:1">
      <c r="A106" s="30"/>
    </row>
    <row r="107" spans="1:1">
      <c r="A107" s="30"/>
    </row>
    <row r="108" spans="1:1">
      <c r="A108" s="30"/>
    </row>
    <row r="109" spans="1:1">
      <c r="A109" s="30"/>
    </row>
    <row r="110" spans="1:1">
      <c r="A110" s="30"/>
    </row>
    <row r="111" spans="1:1">
      <c r="A111" s="30"/>
    </row>
    <row r="112" spans="1:1">
      <c r="A112" s="30"/>
    </row>
    <row r="113" spans="1:1">
      <c r="A113" s="30"/>
    </row>
    <row r="114" spans="1:1">
      <c r="A114" s="30"/>
    </row>
    <row r="115" spans="1:1">
      <c r="A115" s="30"/>
    </row>
    <row r="116" spans="1:1">
      <c r="A116" s="30"/>
    </row>
    <row r="117" spans="1:1">
      <c r="A117" s="30"/>
    </row>
    <row r="118" spans="1:1">
      <c r="A118" s="30"/>
    </row>
    <row r="119" spans="1:1">
      <c r="A119" s="30"/>
    </row>
    <row r="120" spans="1:1">
      <c r="A120" s="30"/>
    </row>
    <row r="121" spans="1:1">
      <c r="A121" s="30"/>
    </row>
    <row r="122" spans="1:1">
      <c r="A122" s="30"/>
    </row>
    <row r="123" spans="1:1">
      <c r="A123" s="30"/>
    </row>
    <row r="124" spans="1:1">
      <c r="A124" s="30"/>
    </row>
    <row r="125" spans="1:1">
      <c r="A125" s="30"/>
    </row>
    <row r="126" spans="1:1">
      <c r="A126" s="30"/>
    </row>
    <row r="127" spans="1:1">
      <c r="A127" s="30"/>
    </row>
    <row r="128" spans="1:1">
      <c r="A128" s="30"/>
    </row>
    <row r="129" spans="1:1">
      <c r="A129" s="30"/>
    </row>
    <row r="130" spans="1:1">
      <c r="A130" s="30"/>
    </row>
    <row r="131" spans="1:1">
      <c r="A131" s="30"/>
    </row>
    <row r="132" spans="1:1">
      <c r="A132" s="30"/>
    </row>
    <row r="133" spans="1:1">
      <c r="A133" s="30"/>
    </row>
    <row r="134" spans="1:1">
      <c r="A134" s="30"/>
    </row>
    <row r="135" spans="1:1">
      <c r="A135" s="30"/>
    </row>
    <row r="136" spans="1:1">
      <c r="A136" s="30"/>
    </row>
    <row r="137" spans="1:1">
      <c r="A137" s="30"/>
    </row>
    <row r="138" spans="1:1">
      <c r="A138" s="30"/>
    </row>
    <row r="139" spans="1:1">
      <c r="A139" s="30"/>
    </row>
    <row r="140" spans="1:1">
      <c r="A140" s="30"/>
    </row>
    <row r="141" spans="1:1">
      <c r="A141" s="30"/>
    </row>
    <row r="142" spans="1:1">
      <c r="A142" s="30"/>
    </row>
    <row r="143" spans="1:1">
      <c r="A143" s="30"/>
    </row>
    <row r="144" spans="1:1">
      <c r="A144" s="30"/>
    </row>
    <row r="145" spans="1:1">
      <c r="A145" s="30"/>
    </row>
    <row r="146" spans="1:1">
      <c r="A146" s="30"/>
    </row>
    <row r="147" spans="1:1">
      <c r="A147" s="30"/>
    </row>
    <row r="148" spans="1:1">
      <c r="A148" s="30"/>
    </row>
    <row r="149" spans="1:1">
      <c r="A149" s="30"/>
    </row>
    <row r="150" spans="1:1">
      <c r="A150" s="30"/>
    </row>
    <row r="151" spans="1:1">
      <c r="A151" s="30"/>
    </row>
    <row r="152" spans="1:1">
      <c r="A152" s="30"/>
    </row>
    <row r="153" spans="1:1">
      <c r="A153" s="30"/>
    </row>
    <row r="154" spans="1:1">
      <c r="A154" s="30"/>
    </row>
    <row r="155" spans="1:1">
      <c r="A155" s="30"/>
    </row>
    <row r="156" spans="1:1">
      <c r="A156" s="30"/>
    </row>
    <row r="157" spans="1:1">
      <c r="A157" s="30"/>
    </row>
    <row r="158" spans="1:1">
      <c r="A158" s="30"/>
    </row>
    <row r="159" spans="1:1">
      <c r="A159" s="30"/>
    </row>
    <row r="160" spans="1:1">
      <c r="A160" s="30"/>
    </row>
    <row r="161" spans="1:1">
      <c r="A161" s="30"/>
    </row>
    <row r="162" spans="1:1">
      <c r="A162" s="30"/>
    </row>
    <row r="163" spans="1:1">
      <c r="A163" s="30"/>
    </row>
    <row r="164" spans="1:1">
      <c r="A164" s="30"/>
    </row>
    <row r="165" spans="1:1">
      <c r="A165" s="30"/>
    </row>
    <row r="166" spans="1:1">
      <c r="A166" s="30"/>
    </row>
    <row r="167" spans="1:1">
      <c r="A167" s="30"/>
    </row>
    <row r="168" spans="1:1">
      <c r="A168" s="30"/>
    </row>
    <row r="169" spans="1:1">
      <c r="A169" s="30"/>
    </row>
    <row r="170" spans="1:1">
      <c r="A170" s="30"/>
    </row>
    <row r="171" spans="1:1">
      <c r="A171" s="30"/>
    </row>
    <row r="172" spans="1:1">
      <c r="A172" s="30"/>
    </row>
    <row r="173" spans="1:1">
      <c r="A173" s="30"/>
    </row>
    <row r="174" spans="1:1">
      <c r="A174" s="30"/>
    </row>
    <row r="175" spans="1:1">
      <c r="A175" s="30"/>
    </row>
    <row r="176" spans="1:1">
      <c r="A176" s="30"/>
    </row>
    <row r="177" spans="1:1">
      <c r="A177" s="30"/>
    </row>
    <row r="178" spans="1:1">
      <c r="A178" s="30"/>
    </row>
    <row r="179" spans="1:1">
      <c r="A179" s="30"/>
    </row>
    <row r="180" spans="1:1">
      <c r="A180" s="30"/>
    </row>
    <row r="181" spans="1:1">
      <c r="A181" s="30"/>
    </row>
    <row r="182" spans="1:1">
      <c r="A182" s="30"/>
    </row>
    <row r="183" spans="1:1">
      <c r="A183" s="30"/>
    </row>
    <row r="184" spans="1:1">
      <c r="A184" s="30"/>
    </row>
    <row r="185" spans="1:1">
      <c r="A185" s="30"/>
    </row>
    <row r="186" spans="1:1">
      <c r="A186" s="30"/>
    </row>
    <row r="187" spans="1:1">
      <c r="A187" s="30"/>
    </row>
    <row r="188" spans="1:1">
      <c r="A188" s="30"/>
    </row>
    <row r="189" spans="1:1">
      <c r="A189" s="30"/>
    </row>
    <row r="190" spans="1:1">
      <c r="A190" s="30"/>
    </row>
    <row r="191" spans="1:1">
      <c r="A191" s="30"/>
    </row>
    <row r="192" spans="1:1">
      <c r="A192" s="30"/>
    </row>
    <row r="193" spans="1:1">
      <c r="A193" s="30"/>
    </row>
    <row r="194" spans="1:1">
      <c r="A194" s="30"/>
    </row>
    <row r="195" spans="1:1">
      <c r="A195" s="30"/>
    </row>
    <row r="196" spans="1:1">
      <c r="A196" s="30"/>
    </row>
    <row r="197" spans="1:1">
      <c r="A197" s="30"/>
    </row>
    <row r="198" spans="1:1">
      <c r="A198" s="30"/>
    </row>
    <row r="199" spans="1:1">
      <c r="A199" s="30"/>
    </row>
    <row r="200" spans="1:1">
      <c r="A200" s="30"/>
    </row>
    <row r="201" spans="1:1">
      <c r="A201" s="30"/>
    </row>
    <row r="202" spans="1:1">
      <c r="A202" s="30"/>
    </row>
    <row r="203" spans="1:1">
      <c r="A203" s="30"/>
    </row>
    <row r="204" spans="1:1">
      <c r="A204" s="30"/>
    </row>
    <row r="205" spans="1:1">
      <c r="A205" s="30"/>
    </row>
    <row r="206" spans="1:1">
      <c r="A206" s="30"/>
    </row>
    <row r="207" spans="1:1">
      <c r="A207" s="30"/>
    </row>
    <row r="208" spans="1:1">
      <c r="A208" s="30"/>
    </row>
    <row r="209" spans="1:1">
      <c r="A209" s="30"/>
    </row>
    <row r="210" spans="1:1">
      <c r="A210" s="30"/>
    </row>
    <row r="211" spans="1:1">
      <c r="A211" s="30"/>
    </row>
    <row r="212" spans="1:1">
      <c r="A212" s="30"/>
    </row>
    <row r="213" spans="1:1">
      <c r="A213" s="30"/>
    </row>
    <row r="214" spans="1:1">
      <c r="A214" s="30"/>
    </row>
    <row r="215" spans="1:1">
      <c r="A215" s="30"/>
    </row>
    <row r="216" spans="1:1">
      <c r="A216" s="30"/>
    </row>
    <row r="217" spans="1:1">
      <c r="A217" s="30"/>
    </row>
    <row r="218" spans="1:1">
      <c r="A218" s="30"/>
    </row>
    <row r="219" spans="1:1">
      <c r="A219" s="30"/>
    </row>
    <row r="220" spans="1:1">
      <c r="A220" s="30"/>
    </row>
    <row r="221" spans="1:1">
      <c r="A221" s="30"/>
    </row>
    <row r="222" spans="1:1">
      <c r="A222" s="30"/>
    </row>
    <row r="223" spans="1:1">
      <c r="A223" s="30"/>
    </row>
    <row r="224" spans="1:1">
      <c r="A224" s="30"/>
    </row>
    <row r="225" spans="1:1">
      <c r="A225" s="30"/>
    </row>
    <row r="226" spans="1:1">
      <c r="A226" s="30"/>
    </row>
    <row r="227" spans="1:1">
      <c r="A227" s="30"/>
    </row>
    <row r="228" spans="1:1">
      <c r="A228" s="30"/>
    </row>
    <row r="229" spans="1:1">
      <c r="A229" s="30"/>
    </row>
    <row r="230" spans="1:1">
      <c r="A230" s="30"/>
    </row>
    <row r="231" spans="1:1">
      <c r="A231" s="30"/>
    </row>
    <row r="232" spans="1:1">
      <c r="A232" s="30"/>
    </row>
    <row r="233" spans="1:1">
      <c r="A233" s="30"/>
    </row>
    <row r="234" spans="1:1">
      <c r="A234" s="30"/>
    </row>
    <row r="235" spans="1:1">
      <c r="A235" s="30"/>
    </row>
    <row r="236" spans="1:1">
      <c r="A236" s="30"/>
    </row>
    <row r="237" spans="1:1">
      <c r="A237" s="30"/>
    </row>
    <row r="238" spans="1:1">
      <c r="A238" s="30"/>
    </row>
    <row r="239" spans="1:1">
      <c r="A239" s="30"/>
    </row>
    <row r="240" spans="1:1">
      <c r="A240" s="30"/>
    </row>
    <row r="241" spans="1:1">
      <c r="A241" s="30"/>
    </row>
    <row r="242" spans="1:1">
      <c r="A242" s="30"/>
    </row>
    <row r="243" spans="1:1">
      <c r="A243" s="30"/>
    </row>
    <row r="244" spans="1:1">
      <c r="A244" s="30"/>
    </row>
    <row r="245" spans="1:1">
      <c r="A245" s="30"/>
    </row>
    <row r="246" spans="1:1">
      <c r="A246" s="30"/>
    </row>
    <row r="247" spans="1:1">
      <c r="A247" s="30"/>
    </row>
    <row r="248" spans="1:1">
      <c r="A248" s="30"/>
    </row>
    <row r="249" spans="1:1">
      <c r="A249" s="30"/>
    </row>
    <row r="250" spans="1:1">
      <c r="A250" s="30"/>
    </row>
    <row r="251" spans="1:1">
      <c r="A251" s="30"/>
    </row>
    <row r="252" spans="1:1">
      <c r="A252" s="30"/>
    </row>
    <row r="253" spans="1:1">
      <c r="A253" s="30"/>
    </row>
    <row r="254" spans="1:1">
      <c r="A254" s="30"/>
    </row>
    <row r="255" spans="1:1">
      <c r="A255" s="30"/>
    </row>
    <row r="256" spans="1:1">
      <c r="A256" s="30"/>
    </row>
    <row r="257" spans="1:1">
      <c r="A257" s="30"/>
    </row>
    <row r="258" spans="1:1">
      <c r="A258" s="30"/>
    </row>
  </sheetData>
  <mergeCells count="27">
    <mergeCell ref="G8:J8"/>
    <mergeCell ref="G15:J15"/>
    <mergeCell ref="A11:B11"/>
    <mergeCell ref="A12:B12"/>
    <mergeCell ref="A34:G34"/>
    <mergeCell ref="E27:F27"/>
    <mergeCell ref="B27:D27"/>
    <mergeCell ref="B28:D28"/>
    <mergeCell ref="E28:F28"/>
    <mergeCell ref="A30:G30"/>
    <mergeCell ref="A29:D29"/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I316"/>
  <sheetViews>
    <sheetView view="pageBreakPreview" topLeftCell="A10" zoomScaleNormal="75" zoomScaleSheetLayoutView="75" workbookViewId="0">
      <selection activeCell="C78" sqref="C78:D78"/>
    </sheetView>
  </sheetViews>
  <sheetFormatPr defaultRowHeight="18.75"/>
  <cols>
    <col min="1" max="1" width="47.7109375" style="2" customWidth="1"/>
    <col min="2" max="2" width="5.85546875" style="14" customWidth="1"/>
    <col min="3" max="4" width="15.85546875" style="14" customWidth="1"/>
    <col min="5" max="5" width="13.85546875" style="14" customWidth="1"/>
    <col min="6" max="6" width="14.28515625" style="14" customWidth="1"/>
    <col min="7" max="7" width="12.28515625" style="14" customWidth="1"/>
    <col min="8" max="8" width="12.140625" style="104" customWidth="1"/>
    <col min="9" max="9" width="15.85546875" style="14" customWidth="1"/>
    <col min="10" max="16384" width="9.140625" style="2"/>
  </cols>
  <sheetData>
    <row r="1" spans="1:9" ht="30.75" customHeight="1">
      <c r="A1" s="487" t="s">
        <v>81</v>
      </c>
      <c r="B1" s="487"/>
      <c r="C1" s="487"/>
      <c r="D1" s="487"/>
      <c r="E1" s="487"/>
      <c r="F1" s="487"/>
      <c r="G1" s="487"/>
      <c r="H1" s="487"/>
      <c r="I1" s="487"/>
    </row>
    <row r="2" spans="1:9" ht="5.25" customHeight="1">
      <c r="A2" s="25"/>
      <c r="B2" s="31"/>
      <c r="C2" s="31"/>
      <c r="D2" s="31"/>
      <c r="E2" s="31"/>
      <c r="F2" s="31"/>
      <c r="G2" s="31"/>
      <c r="H2" s="102"/>
      <c r="I2" s="31"/>
    </row>
    <row r="3" spans="1:9" ht="42" customHeight="1">
      <c r="A3" s="463" t="s">
        <v>203</v>
      </c>
      <c r="B3" s="464" t="s">
        <v>12</v>
      </c>
      <c r="C3" s="466" t="s">
        <v>479</v>
      </c>
      <c r="D3" s="466"/>
      <c r="E3" s="465" t="s">
        <v>482</v>
      </c>
      <c r="F3" s="465"/>
      <c r="G3" s="465"/>
      <c r="H3" s="465"/>
      <c r="I3" s="488" t="s">
        <v>197</v>
      </c>
    </row>
    <row r="4" spans="1:9" ht="72.75" customHeight="1">
      <c r="A4" s="463"/>
      <c r="B4" s="464"/>
      <c r="C4" s="101" t="s">
        <v>480</v>
      </c>
      <c r="D4" s="6" t="s">
        <v>481</v>
      </c>
      <c r="E4" s="36" t="s">
        <v>187</v>
      </c>
      <c r="F4" s="36" t="s">
        <v>175</v>
      </c>
      <c r="G4" s="36" t="s">
        <v>379</v>
      </c>
      <c r="H4" s="103" t="s">
        <v>380</v>
      </c>
      <c r="I4" s="489"/>
    </row>
    <row r="5" spans="1:9" ht="12" customHeight="1">
      <c r="A5" s="59">
        <v>1</v>
      </c>
      <c r="B5" s="60">
        <v>2</v>
      </c>
      <c r="C5" s="59">
        <v>3</v>
      </c>
      <c r="D5" s="59">
        <v>4</v>
      </c>
      <c r="E5" s="60">
        <v>5</v>
      </c>
      <c r="F5" s="59">
        <v>6</v>
      </c>
      <c r="G5" s="59">
        <v>7</v>
      </c>
      <c r="H5" s="106">
        <v>8</v>
      </c>
      <c r="I5" s="59">
        <v>9</v>
      </c>
    </row>
    <row r="6" spans="1:9" s="4" customFormat="1" ht="18.75" customHeight="1">
      <c r="A6" s="495" t="s">
        <v>196</v>
      </c>
      <c r="B6" s="495"/>
      <c r="C6" s="495"/>
      <c r="D6" s="495"/>
      <c r="E6" s="495"/>
      <c r="F6" s="495"/>
      <c r="G6" s="495"/>
      <c r="H6" s="495"/>
      <c r="I6" s="495"/>
    </row>
    <row r="7" spans="1:9" s="4" customFormat="1" ht="39" customHeight="1">
      <c r="A7" s="300" t="s">
        <v>377</v>
      </c>
      <c r="B7" s="313">
        <v>1000</v>
      </c>
      <c r="C7" s="150">
        <v>30568</v>
      </c>
      <c r="D7" s="150">
        <f>16846+20005</f>
        <v>36851</v>
      </c>
      <c r="E7" s="150">
        <v>14019</v>
      </c>
      <c r="F7" s="150">
        <v>20005</v>
      </c>
      <c r="G7" s="150">
        <f>F7-E7</f>
        <v>5986</v>
      </c>
      <c r="H7" s="314">
        <f>F7/E7*100</f>
        <v>142.69919395106641</v>
      </c>
      <c r="I7" s="315"/>
    </row>
    <row r="8" spans="1:9" ht="39" customHeight="1">
      <c r="A8" s="300" t="s">
        <v>378</v>
      </c>
      <c r="B8" s="313">
        <v>1010</v>
      </c>
      <c r="C8" s="150">
        <f>SUM(C9:C16)</f>
        <v>-24251</v>
      </c>
      <c r="D8" s="150">
        <f>SUM(D9:D16)</f>
        <v>-29365</v>
      </c>
      <c r="E8" s="150">
        <f>SUM(E9:E16)</f>
        <v>-11631</v>
      </c>
      <c r="F8" s="150">
        <f>SUM(F9:F16)</f>
        <v>-15511</v>
      </c>
      <c r="G8" s="150">
        <f>F8-E8</f>
        <v>-3880</v>
      </c>
      <c r="H8" s="314">
        <f>F8/E8*100</f>
        <v>133.35912647235835</v>
      </c>
      <c r="I8" s="315"/>
    </row>
    <row r="9" spans="1:9" s="1" customFormat="1" ht="16.5" customHeight="1">
      <c r="A9" s="316" t="s">
        <v>202</v>
      </c>
      <c r="B9" s="297">
        <v>1011</v>
      </c>
      <c r="C9" s="149">
        <v>-2122</v>
      </c>
      <c r="D9" s="149">
        <f>-888+-1548</f>
        <v>-2436</v>
      </c>
      <c r="E9" s="149">
        <v>-275</v>
      </c>
      <c r="F9" s="149">
        <v>-1548</v>
      </c>
      <c r="G9" s="150">
        <f t="shared" ref="G9:G16" si="0">F9-E9</f>
        <v>-1273</v>
      </c>
      <c r="H9" s="314">
        <f t="shared" ref="H9:H16" si="1">F9/E9*100</f>
        <v>562.90909090909088</v>
      </c>
      <c r="I9" s="317"/>
    </row>
    <row r="10" spans="1:9" s="1" customFormat="1" ht="17.25" customHeight="1">
      <c r="A10" s="316" t="s">
        <v>57</v>
      </c>
      <c r="B10" s="297">
        <v>1012</v>
      </c>
      <c r="C10" s="149">
        <v>-574</v>
      </c>
      <c r="D10" s="149">
        <f>-387+-461</f>
        <v>-848</v>
      </c>
      <c r="E10" s="149">
        <v>-105</v>
      </c>
      <c r="F10" s="149">
        <v>-461</v>
      </c>
      <c r="G10" s="318">
        <f t="shared" si="0"/>
        <v>-356</v>
      </c>
      <c r="H10" s="314">
        <f t="shared" si="1"/>
        <v>439.04761904761909</v>
      </c>
      <c r="I10" s="317"/>
    </row>
    <row r="11" spans="1:9" s="1" customFormat="1" ht="15.75" customHeight="1">
      <c r="A11" s="316" t="s">
        <v>56</v>
      </c>
      <c r="B11" s="297">
        <v>1013</v>
      </c>
      <c r="C11" s="149">
        <v>-917</v>
      </c>
      <c r="D11" s="149">
        <f>-782+-832</f>
        <v>-1614</v>
      </c>
      <c r="E11" s="149">
        <v>-450</v>
      </c>
      <c r="F11" s="149">
        <v>-832</v>
      </c>
      <c r="G11" s="150">
        <f t="shared" si="0"/>
        <v>-382</v>
      </c>
      <c r="H11" s="314">
        <f t="shared" si="1"/>
        <v>184.88888888888889</v>
      </c>
      <c r="I11" s="317"/>
    </row>
    <row r="12" spans="1:9" s="1" customFormat="1" ht="16.5" customHeight="1">
      <c r="A12" s="316" t="s">
        <v>33</v>
      </c>
      <c r="B12" s="297">
        <v>1014</v>
      </c>
      <c r="C12" s="149">
        <v>-13966</v>
      </c>
      <c r="D12" s="149">
        <f>-8284+-8836</f>
        <v>-17120</v>
      </c>
      <c r="E12" s="149">
        <v>-7500</v>
      </c>
      <c r="F12" s="149">
        <v>-8836</v>
      </c>
      <c r="G12" s="150">
        <f t="shared" si="0"/>
        <v>-1336</v>
      </c>
      <c r="H12" s="314">
        <f t="shared" si="1"/>
        <v>117.81333333333333</v>
      </c>
      <c r="I12" s="317"/>
    </row>
    <row r="13" spans="1:9" s="1" customFormat="1" ht="15.75" customHeight="1">
      <c r="A13" s="316" t="s">
        <v>34</v>
      </c>
      <c r="B13" s="297">
        <v>1015</v>
      </c>
      <c r="C13" s="149">
        <v>-3062</v>
      </c>
      <c r="D13" s="149">
        <f>-1792+-1916</f>
        <v>-3708</v>
      </c>
      <c r="E13" s="149">
        <v>-1650</v>
      </c>
      <c r="F13" s="149">
        <v>-1916</v>
      </c>
      <c r="G13" s="150">
        <f t="shared" si="0"/>
        <v>-266</v>
      </c>
      <c r="H13" s="314">
        <f t="shared" si="1"/>
        <v>116.12121212121211</v>
      </c>
      <c r="I13" s="317"/>
    </row>
    <row r="14" spans="1:9" s="1" customFormat="1" ht="48" customHeight="1">
      <c r="A14" s="316" t="s">
        <v>372</v>
      </c>
      <c r="B14" s="297">
        <v>1016</v>
      </c>
      <c r="C14" s="149"/>
      <c r="D14" s="149"/>
      <c r="E14" s="149" t="s">
        <v>256</v>
      </c>
      <c r="F14" s="149"/>
      <c r="G14" s="150" t="e">
        <f t="shared" si="0"/>
        <v>#VALUE!</v>
      </c>
      <c r="H14" s="314" t="e">
        <f t="shared" si="1"/>
        <v>#VALUE!</v>
      </c>
      <c r="I14" s="317"/>
    </row>
    <row r="15" spans="1:9" s="1" customFormat="1" ht="28.5" customHeight="1">
      <c r="A15" s="316" t="s">
        <v>373</v>
      </c>
      <c r="B15" s="297">
        <v>1017</v>
      </c>
      <c r="C15" s="149">
        <v>-116</v>
      </c>
      <c r="D15" s="149">
        <f>-19+-30</f>
        <v>-49</v>
      </c>
      <c r="E15" s="149">
        <v>-57</v>
      </c>
      <c r="F15" s="149">
        <v>-30</v>
      </c>
      <c r="G15" s="150">
        <f t="shared" si="0"/>
        <v>27</v>
      </c>
      <c r="H15" s="314">
        <f t="shared" si="1"/>
        <v>52.631578947368418</v>
      </c>
      <c r="I15" s="317"/>
    </row>
    <row r="16" spans="1:9" s="1" customFormat="1" ht="18.75" customHeight="1">
      <c r="A16" s="316" t="s">
        <v>390</v>
      </c>
      <c r="B16" s="297">
        <v>1018</v>
      </c>
      <c r="C16" s="149">
        <v>-3494</v>
      </c>
      <c r="D16" s="149">
        <f>-1702+-1888</f>
        <v>-3590</v>
      </c>
      <c r="E16" s="149">
        <v>-1594</v>
      </c>
      <c r="F16" s="149">
        <v>-1888</v>
      </c>
      <c r="G16" s="150">
        <f t="shared" si="0"/>
        <v>-294</v>
      </c>
      <c r="H16" s="314">
        <f t="shared" si="1"/>
        <v>118.44416562107905</v>
      </c>
      <c r="I16" s="317"/>
    </row>
    <row r="17" spans="1:9" s="4" customFormat="1" ht="24" customHeight="1">
      <c r="A17" s="319" t="s">
        <v>18</v>
      </c>
      <c r="B17" s="313">
        <v>1020</v>
      </c>
      <c r="C17" s="320">
        <f>SUM(C7,C8)</f>
        <v>6317</v>
      </c>
      <c r="D17" s="320">
        <f>SUM(D7,D8)</f>
        <v>7486</v>
      </c>
      <c r="E17" s="320">
        <f>SUM(E7,E8)</f>
        <v>2388</v>
      </c>
      <c r="F17" s="320">
        <f>SUM(F7,F8)</f>
        <v>4494</v>
      </c>
      <c r="G17" s="320">
        <f>F17-E17</f>
        <v>2106</v>
      </c>
      <c r="H17" s="321">
        <f>F17/E17*100</f>
        <v>188.19095477386935</v>
      </c>
      <c r="I17" s="322"/>
    </row>
    <row r="18" spans="1:9" s="4" customFormat="1" ht="11.25" customHeight="1">
      <c r="A18" s="319"/>
      <c r="B18" s="313"/>
      <c r="C18" s="320"/>
      <c r="D18" s="320"/>
      <c r="E18" s="320"/>
      <c r="F18" s="320"/>
      <c r="G18" s="320"/>
      <c r="H18" s="321"/>
      <c r="I18" s="322"/>
    </row>
    <row r="19" spans="1:9" ht="33.75" customHeight="1">
      <c r="A19" s="300" t="s">
        <v>381</v>
      </c>
      <c r="B19" s="313">
        <v>1030</v>
      </c>
      <c r="C19" s="147">
        <v>194</v>
      </c>
      <c r="D19" s="147">
        <f>70+39</f>
        <v>109</v>
      </c>
      <c r="E19" s="147"/>
      <c r="F19" s="147">
        <v>39</v>
      </c>
      <c r="G19" s="147">
        <f>F19-E19</f>
        <v>39</v>
      </c>
      <c r="H19" s="321" t="e">
        <f>F19/E19*100</f>
        <v>#DIV/0!</v>
      </c>
      <c r="I19" s="315"/>
    </row>
    <row r="20" spans="1:9" ht="16.5" customHeight="1">
      <c r="A20" s="316" t="s">
        <v>157</v>
      </c>
      <c r="B20" s="313">
        <v>1031</v>
      </c>
      <c r="C20" s="149"/>
      <c r="D20" s="149"/>
      <c r="E20" s="149"/>
      <c r="F20" s="149"/>
      <c r="G20" s="149">
        <f>F20-E20</f>
        <v>0</v>
      </c>
      <c r="H20" s="323"/>
      <c r="I20" s="315"/>
    </row>
    <row r="21" spans="1:9" ht="20.25" customHeight="1">
      <c r="A21" s="300" t="s">
        <v>395</v>
      </c>
      <c r="B21" s="313">
        <v>1040</v>
      </c>
      <c r="C21" s="150">
        <f>SUM(C22:C41,C43)</f>
        <v>-4906</v>
      </c>
      <c r="D21" s="150">
        <f>SUM(D22:D41,D43)</f>
        <v>-5318</v>
      </c>
      <c r="E21" s="150">
        <f>SUM(E22:E41,E43)</f>
        <v>-2356</v>
      </c>
      <c r="F21" s="150">
        <f>SUM(F22:F41,F43)</f>
        <v>-2568</v>
      </c>
      <c r="G21" s="150">
        <f>F21-E21</f>
        <v>-212</v>
      </c>
      <c r="H21" s="321">
        <f>F21/E21*100</f>
        <v>108.99830220713073</v>
      </c>
      <c r="I21" s="315"/>
    </row>
    <row r="22" spans="1:9" ht="33.75" customHeight="1">
      <c r="A22" s="316" t="s">
        <v>88</v>
      </c>
      <c r="B22" s="313">
        <v>1041</v>
      </c>
      <c r="C22" s="149" t="s">
        <v>256</v>
      </c>
      <c r="D22" s="149" t="s">
        <v>256</v>
      </c>
      <c r="E22" s="149" t="s">
        <v>256</v>
      </c>
      <c r="F22" s="149" t="s">
        <v>256</v>
      </c>
      <c r="G22" s="149"/>
      <c r="H22" s="323"/>
      <c r="I22" s="315"/>
    </row>
    <row r="23" spans="1:9" ht="21.75" customHeight="1">
      <c r="A23" s="316" t="s">
        <v>149</v>
      </c>
      <c r="B23" s="313">
        <v>1042</v>
      </c>
      <c r="C23" s="149" t="s">
        <v>256</v>
      </c>
      <c r="D23" s="149" t="s">
        <v>256</v>
      </c>
      <c r="E23" s="149" t="s">
        <v>256</v>
      </c>
      <c r="F23" s="149" t="s">
        <v>256</v>
      </c>
      <c r="G23" s="149"/>
      <c r="H23" s="323"/>
      <c r="I23" s="315"/>
    </row>
    <row r="24" spans="1:9" ht="21.75" customHeight="1">
      <c r="A24" s="316" t="s">
        <v>54</v>
      </c>
      <c r="B24" s="313">
        <v>1043</v>
      </c>
      <c r="C24" s="149" t="s">
        <v>256</v>
      </c>
      <c r="D24" s="149" t="s">
        <v>256</v>
      </c>
      <c r="E24" s="149" t="s">
        <v>256</v>
      </c>
      <c r="F24" s="149" t="s">
        <v>256</v>
      </c>
      <c r="G24" s="149"/>
      <c r="H24" s="323"/>
      <c r="I24" s="315"/>
    </row>
    <row r="25" spans="1:9" ht="18.75" customHeight="1">
      <c r="A25" s="316" t="s">
        <v>16</v>
      </c>
      <c r="B25" s="313">
        <v>1044</v>
      </c>
      <c r="C25" s="149">
        <v>0</v>
      </c>
      <c r="D25" s="149">
        <v>-5</v>
      </c>
      <c r="E25" s="149"/>
      <c r="F25" s="149">
        <v>-5</v>
      </c>
      <c r="G25" s="149"/>
      <c r="H25" s="323"/>
      <c r="I25" s="315"/>
    </row>
    <row r="26" spans="1:9" ht="18.75" customHeight="1">
      <c r="A26" s="316" t="s">
        <v>17</v>
      </c>
      <c r="B26" s="313">
        <v>1045</v>
      </c>
      <c r="C26" s="149"/>
      <c r="D26" s="149"/>
      <c r="E26" s="149" t="s">
        <v>256</v>
      </c>
      <c r="F26" s="149"/>
      <c r="G26" s="149"/>
      <c r="H26" s="323"/>
      <c r="I26" s="315"/>
    </row>
    <row r="27" spans="1:9" s="1" customFormat="1" ht="16.5" customHeight="1">
      <c r="A27" s="316" t="s">
        <v>31</v>
      </c>
      <c r="B27" s="313">
        <v>1046</v>
      </c>
      <c r="C27" s="149">
        <v>-3</v>
      </c>
      <c r="D27" s="149">
        <v>-2</v>
      </c>
      <c r="E27" s="149">
        <v>-2</v>
      </c>
      <c r="F27" s="149">
        <v>-2</v>
      </c>
      <c r="G27" s="149"/>
      <c r="H27" s="323"/>
      <c r="I27" s="315"/>
    </row>
    <row r="28" spans="1:9" s="1" customFormat="1" ht="16.5" customHeight="1">
      <c r="A28" s="316" t="s">
        <v>32</v>
      </c>
      <c r="B28" s="313">
        <v>1047</v>
      </c>
      <c r="C28" s="149">
        <v>-18</v>
      </c>
      <c r="D28" s="149">
        <f>-8+-12</f>
        <v>-20</v>
      </c>
      <c r="E28" s="149">
        <v>-15</v>
      </c>
      <c r="F28" s="149">
        <v>-12</v>
      </c>
      <c r="G28" s="149"/>
      <c r="H28" s="323"/>
      <c r="I28" s="315"/>
    </row>
    <row r="29" spans="1:9" s="1" customFormat="1" ht="15" customHeight="1">
      <c r="A29" s="316" t="s">
        <v>33</v>
      </c>
      <c r="B29" s="313">
        <v>1048</v>
      </c>
      <c r="C29" s="149">
        <v>-3283</v>
      </c>
      <c r="D29" s="149">
        <f>-1925+-1842</f>
        <v>-3767</v>
      </c>
      <c r="E29" s="149">
        <v>-1659</v>
      </c>
      <c r="F29" s="149">
        <v>-1842</v>
      </c>
      <c r="G29" s="149"/>
      <c r="H29" s="323"/>
      <c r="I29" s="315"/>
    </row>
    <row r="30" spans="1:9" s="1" customFormat="1" ht="15" customHeight="1">
      <c r="A30" s="316" t="s">
        <v>34</v>
      </c>
      <c r="B30" s="313">
        <v>1049</v>
      </c>
      <c r="C30" s="149">
        <v>-733</v>
      </c>
      <c r="D30" s="149">
        <f>-428+-409</f>
        <v>-837</v>
      </c>
      <c r="E30" s="149">
        <v>-365</v>
      </c>
      <c r="F30" s="149">
        <v>-409</v>
      </c>
      <c r="G30" s="149"/>
      <c r="H30" s="323"/>
      <c r="I30" s="315"/>
    </row>
    <row r="31" spans="1:9" s="1" customFormat="1" ht="30.75" customHeight="1">
      <c r="A31" s="316" t="s">
        <v>35</v>
      </c>
      <c r="B31" s="313">
        <v>1050</v>
      </c>
      <c r="C31" s="149">
        <v>-4</v>
      </c>
      <c r="D31" s="149">
        <f>-1+-6</f>
        <v>-7</v>
      </c>
      <c r="E31" s="149">
        <v>-2</v>
      </c>
      <c r="F31" s="149">
        <v>-6</v>
      </c>
      <c r="G31" s="149"/>
      <c r="H31" s="323"/>
      <c r="I31" s="315"/>
    </row>
    <row r="32" spans="1:9" s="1" customFormat="1" ht="46.5" customHeight="1">
      <c r="A32" s="316" t="s">
        <v>36</v>
      </c>
      <c r="B32" s="313">
        <v>1051</v>
      </c>
      <c r="C32" s="149"/>
      <c r="D32" s="149"/>
      <c r="E32" s="149" t="s">
        <v>256</v>
      </c>
      <c r="F32" s="149"/>
      <c r="G32" s="149"/>
      <c r="H32" s="323"/>
      <c r="I32" s="315"/>
    </row>
    <row r="33" spans="1:9" s="1" customFormat="1" ht="33.75" customHeight="1">
      <c r="A33" s="316" t="s">
        <v>37</v>
      </c>
      <c r="B33" s="313">
        <v>1052</v>
      </c>
      <c r="C33" s="149"/>
      <c r="D33" s="149"/>
      <c r="E33" s="149" t="s">
        <v>256</v>
      </c>
      <c r="F33" s="149"/>
      <c r="G33" s="149"/>
      <c r="H33" s="323"/>
      <c r="I33" s="315"/>
    </row>
    <row r="34" spans="1:9" s="1" customFormat="1" ht="31.5" customHeight="1">
      <c r="A34" s="316" t="s">
        <v>374</v>
      </c>
      <c r="B34" s="313">
        <v>1053</v>
      </c>
      <c r="C34" s="149"/>
      <c r="D34" s="149"/>
      <c r="E34" s="149" t="s">
        <v>256</v>
      </c>
      <c r="F34" s="149"/>
      <c r="G34" s="149"/>
      <c r="H34" s="323"/>
      <c r="I34" s="315"/>
    </row>
    <row r="35" spans="1:9" s="1" customFormat="1" ht="21.75" customHeight="1">
      <c r="A35" s="316" t="s">
        <v>38</v>
      </c>
      <c r="B35" s="313">
        <v>1054</v>
      </c>
      <c r="C35" s="149">
        <v>-49</v>
      </c>
      <c r="D35" s="149">
        <f>-15+-51</f>
        <v>-66</v>
      </c>
      <c r="E35" s="149">
        <v>-25</v>
      </c>
      <c r="F35" s="149">
        <v>-51</v>
      </c>
      <c r="G35" s="149"/>
      <c r="H35" s="323"/>
      <c r="I35" s="315"/>
    </row>
    <row r="36" spans="1:9" s="1" customFormat="1" ht="20.25" customHeight="1">
      <c r="A36" s="316" t="s">
        <v>58</v>
      </c>
      <c r="B36" s="313">
        <v>1055</v>
      </c>
      <c r="C36" s="149">
        <v>-31</v>
      </c>
      <c r="D36" s="149">
        <f>-14+-22</f>
        <v>-36</v>
      </c>
      <c r="E36" s="149">
        <v>-13</v>
      </c>
      <c r="F36" s="149">
        <v>-22</v>
      </c>
      <c r="G36" s="149"/>
      <c r="H36" s="323"/>
      <c r="I36" s="315"/>
    </row>
    <row r="37" spans="1:9" s="1" customFormat="1" ht="20.100000000000001" customHeight="1">
      <c r="A37" s="316" t="s">
        <v>39</v>
      </c>
      <c r="B37" s="313">
        <v>1056</v>
      </c>
      <c r="C37" s="149">
        <v>-43</v>
      </c>
      <c r="D37" s="149">
        <f>-30+-28</f>
        <v>-58</v>
      </c>
      <c r="E37" s="149">
        <v>-15</v>
      </c>
      <c r="F37" s="149">
        <v>-28</v>
      </c>
      <c r="G37" s="149"/>
      <c r="H37" s="323"/>
      <c r="I37" s="315"/>
    </row>
    <row r="38" spans="1:9" s="1" customFormat="1" ht="21.75" customHeight="1">
      <c r="A38" s="316" t="s">
        <v>40</v>
      </c>
      <c r="B38" s="313">
        <v>1057</v>
      </c>
      <c r="C38" s="149" t="s">
        <v>256</v>
      </c>
      <c r="D38" s="149" t="s">
        <v>256</v>
      </c>
      <c r="E38" s="149" t="s">
        <v>256</v>
      </c>
      <c r="F38" s="149" t="s">
        <v>256</v>
      </c>
      <c r="G38" s="149"/>
      <c r="H38" s="323"/>
      <c r="I38" s="315"/>
    </row>
    <row r="39" spans="1:9" s="1" customFormat="1" ht="30.75" customHeight="1">
      <c r="A39" s="316" t="s">
        <v>41</v>
      </c>
      <c r="B39" s="313">
        <v>1058</v>
      </c>
      <c r="C39" s="149" t="s">
        <v>256</v>
      </c>
      <c r="D39" s="149" t="s">
        <v>256</v>
      </c>
      <c r="E39" s="149" t="s">
        <v>256</v>
      </c>
      <c r="F39" s="149" t="s">
        <v>256</v>
      </c>
      <c r="G39" s="149"/>
      <c r="H39" s="323"/>
      <c r="I39" s="315"/>
    </row>
    <row r="40" spans="1:9" s="1" customFormat="1" ht="30.75" customHeight="1">
      <c r="A40" s="316" t="s">
        <v>42</v>
      </c>
      <c r="B40" s="313">
        <v>1059</v>
      </c>
      <c r="C40" s="149" t="s">
        <v>256</v>
      </c>
      <c r="D40" s="149" t="s">
        <v>256</v>
      </c>
      <c r="E40" s="149" t="s">
        <v>256</v>
      </c>
      <c r="F40" s="149" t="s">
        <v>256</v>
      </c>
      <c r="G40" s="149"/>
      <c r="H40" s="323"/>
      <c r="I40" s="315"/>
    </row>
    <row r="41" spans="1:9" s="1" customFormat="1" ht="50.25" customHeight="1">
      <c r="A41" s="316" t="s">
        <v>66</v>
      </c>
      <c r="B41" s="313">
        <v>1060</v>
      </c>
      <c r="C41" s="149" t="s">
        <v>256</v>
      </c>
      <c r="D41" s="149" t="s">
        <v>256</v>
      </c>
      <c r="E41" s="149" t="s">
        <v>256</v>
      </c>
      <c r="F41" s="149" t="s">
        <v>256</v>
      </c>
      <c r="G41" s="149"/>
      <c r="H41" s="323"/>
      <c r="I41" s="315"/>
    </row>
    <row r="42" spans="1:9" s="1" customFormat="1" ht="15" customHeight="1">
      <c r="A42" s="324" t="s">
        <v>43</v>
      </c>
      <c r="B42" s="325">
        <v>1061</v>
      </c>
      <c r="C42" s="326" t="s">
        <v>256</v>
      </c>
      <c r="D42" s="326" t="s">
        <v>256</v>
      </c>
      <c r="E42" s="326" t="s">
        <v>256</v>
      </c>
      <c r="F42" s="326" t="s">
        <v>256</v>
      </c>
      <c r="G42" s="326"/>
      <c r="H42" s="327"/>
      <c r="I42" s="315"/>
    </row>
    <row r="43" spans="1:9" s="1" customFormat="1" ht="16.5" customHeight="1">
      <c r="A43" s="316" t="s">
        <v>382</v>
      </c>
      <c r="B43" s="313">
        <v>1062</v>
      </c>
      <c r="C43" s="149">
        <v>-742</v>
      </c>
      <c r="D43" s="149">
        <f>-329+-191</f>
        <v>-520</v>
      </c>
      <c r="E43" s="149">
        <v>-260</v>
      </c>
      <c r="F43" s="149">
        <v>-191</v>
      </c>
      <c r="G43" s="149"/>
      <c r="H43" s="323"/>
      <c r="I43" s="315"/>
    </row>
    <row r="44" spans="1:9" ht="27.75" customHeight="1">
      <c r="A44" s="300" t="s">
        <v>383</v>
      </c>
      <c r="B44" s="313">
        <v>1070</v>
      </c>
      <c r="C44" s="150">
        <f>SUM(C47:C51)</f>
        <v>0</v>
      </c>
      <c r="D44" s="150">
        <f>SUM(D47:D51)</f>
        <v>0</v>
      </c>
      <c r="E44" s="150">
        <f>SUM(E47:E51)</f>
        <v>0</v>
      </c>
      <c r="F44" s="150">
        <f>SUM(F47:F51)</f>
        <v>0</v>
      </c>
      <c r="G44" s="150">
        <f>F44-E44</f>
        <v>0</v>
      </c>
      <c r="H44" s="321" t="e">
        <f>F44/E44*100</f>
        <v>#DIV/0!</v>
      </c>
      <c r="I44" s="315"/>
    </row>
    <row r="45" spans="1:9" ht="22.5" customHeight="1">
      <c r="A45" s="316" t="s">
        <v>33</v>
      </c>
      <c r="B45" s="313">
        <v>1071</v>
      </c>
      <c r="C45" s="149" t="s">
        <v>256</v>
      </c>
      <c r="D45" s="149" t="s">
        <v>256</v>
      </c>
      <c r="E45" s="149" t="s">
        <v>256</v>
      </c>
      <c r="F45" s="149" t="s">
        <v>256</v>
      </c>
      <c r="G45" s="149"/>
      <c r="H45" s="323"/>
      <c r="I45" s="315"/>
    </row>
    <row r="46" spans="1:9" ht="20.25" customHeight="1">
      <c r="A46" s="316" t="s">
        <v>34</v>
      </c>
      <c r="B46" s="313">
        <v>1072</v>
      </c>
      <c r="C46" s="149" t="s">
        <v>256</v>
      </c>
      <c r="D46" s="149" t="s">
        <v>256</v>
      </c>
      <c r="E46" s="149" t="s">
        <v>256</v>
      </c>
      <c r="F46" s="149" t="s">
        <v>256</v>
      </c>
      <c r="G46" s="149"/>
      <c r="H46" s="323"/>
      <c r="I46" s="315"/>
    </row>
    <row r="47" spans="1:9" s="1" customFormat="1" ht="21" customHeight="1">
      <c r="A47" s="316" t="s">
        <v>130</v>
      </c>
      <c r="B47" s="313">
        <v>1073</v>
      </c>
      <c r="C47" s="149" t="s">
        <v>256</v>
      </c>
      <c r="D47" s="149" t="s">
        <v>256</v>
      </c>
      <c r="E47" s="149" t="s">
        <v>256</v>
      </c>
      <c r="F47" s="149" t="s">
        <v>256</v>
      </c>
      <c r="G47" s="149"/>
      <c r="H47" s="323"/>
      <c r="I47" s="315"/>
    </row>
    <row r="48" spans="1:9" s="1" customFormat="1" ht="29.25" customHeight="1">
      <c r="A48" s="316" t="s">
        <v>55</v>
      </c>
      <c r="B48" s="313">
        <v>1074</v>
      </c>
      <c r="C48" s="149" t="s">
        <v>256</v>
      </c>
      <c r="D48" s="149" t="s">
        <v>256</v>
      </c>
      <c r="E48" s="149" t="s">
        <v>256</v>
      </c>
      <c r="F48" s="149" t="s">
        <v>256</v>
      </c>
      <c r="G48" s="149"/>
      <c r="H48" s="323"/>
      <c r="I48" s="315"/>
    </row>
    <row r="49" spans="1:9" s="1" customFormat="1" ht="19.5" customHeight="1">
      <c r="A49" s="316" t="s">
        <v>69</v>
      </c>
      <c r="B49" s="313">
        <v>1075</v>
      </c>
      <c r="C49" s="149" t="s">
        <v>256</v>
      </c>
      <c r="D49" s="149" t="s">
        <v>256</v>
      </c>
      <c r="E49" s="149" t="s">
        <v>256</v>
      </c>
      <c r="F49" s="149" t="s">
        <v>256</v>
      </c>
      <c r="G49" s="149"/>
      <c r="H49" s="323"/>
      <c r="I49" s="315"/>
    </row>
    <row r="50" spans="1:9" s="1" customFormat="1" ht="17.25" customHeight="1">
      <c r="A50" s="316" t="s">
        <v>131</v>
      </c>
      <c r="B50" s="313">
        <v>1076</v>
      </c>
      <c r="C50" s="149" t="s">
        <v>256</v>
      </c>
      <c r="D50" s="149" t="s">
        <v>256</v>
      </c>
      <c r="E50" s="149" t="s">
        <v>256</v>
      </c>
      <c r="F50" s="149" t="s">
        <v>256</v>
      </c>
      <c r="G50" s="149"/>
      <c r="H50" s="323"/>
      <c r="I50" s="315"/>
    </row>
    <row r="51" spans="1:9" s="1" customFormat="1" ht="24.75" customHeight="1">
      <c r="A51" s="316" t="s">
        <v>384</v>
      </c>
      <c r="B51" s="313">
        <v>1077</v>
      </c>
      <c r="C51" s="147" t="s">
        <v>256</v>
      </c>
      <c r="D51" s="147" t="s">
        <v>256</v>
      </c>
      <c r="E51" s="147" t="s">
        <v>256</v>
      </c>
      <c r="F51" s="147" t="s">
        <v>256</v>
      </c>
      <c r="G51" s="147"/>
      <c r="H51" s="328"/>
      <c r="I51" s="315"/>
    </row>
    <row r="52" spans="1:9" s="1" customFormat="1" ht="34.5" customHeight="1">
      <c r="A52" s="329" t="s">
        <v>385</v>
      </c>
      <c r="B52" s="313">
        <v>1080</v>
      </c>
      <c r="C52" s="150">
        <f>SUM(C53:C57)</f>
        <v>-896</v>
      </c>
      <c r="D52" s="150">
        <f>SUM(D53:D57)</f>
        <v>-510</v>
      </c>
      <c r="E52" s="150">
        <f>SUM(E53:E57)</f>
        <v>-4</v>
      </c>
      <c r="F52" s="150">
        <f>SUM(F53:F57)</f>
        <v>-504</v>
      </c>
      <c r="G52" s="150">
        <f>F52-E52</f>
        <v>-500</v>
      </c>
      <c r="H52" s="321">
        <f>F52/E52*100</f>
        <v>12600</v>
      </c>
      <c r="I52" s="315"/>
    </row>
    <row r="53" spans="1:9" s="1" customFormat="1" ht="20.100000000000001" customHeight="1">
      <c r="A53" s="316" t="s">
        <v>63</v>
      </c>
      <c r="B53" s="313">
        <v>1081</v>
      </c>
      <c r="C53" s="149" t="s">
        <v>256</v>
      </c>
      <c r="D53" s="149" t="s">
        <v>256</v>
      </c>
      <c r="E53" s="149" t="s">
        <v>256</v>
      </c>
      <c r="F53" s="149" t="s">
        <v>256</v>
      </c>
      <c r="G53" s="149"/>
      <c r="H53" s="323"/>
      <c r="I53" s="315"/>
    </row>
    <row r="54" spans="1:9" s="1" customFormat="1" ht="20.100000000000001" customHeight="1">
      <c r="A54" s="316" t="s">
        <v>44</v>
      </c>
      <c r="B54" s="313">
        <v>1082</v>
      </c>
      <c r="C54" s="149">
        <v>-700</v>
      </c>
      <c r="D54" s="149">
        <v>-500</v>
      </c>
      <c r="E54" s="149" t="s">
        <v>256</v>
      </c>
      <c r="F54" s="149">
        <v>-500</v>
      </c>
      <c r="G54" s="149"/>
      <c r="H54" s="323"/>
      <c r="I54" s="315"/>
    </row>
    <row r="55" spans="1:9" s="1" customFormat="1" ht="18.75" customHeight="1">
      <c r="A55" s="316" t="s">
        <v>53</v>
      </c>
      <c r="B55" s="313">
        <v>1083</v>
      </c>
      <c r="C55" s="149" t="s">
        <v>256</v>
      </c>
      <c r="D55" s="149" t="s">
        <v>256</v>
      </c>
      <c r="E55" s="149" t="s">
        <v>256</v>
      </c>
      <c r="F55" s="149" t="s">
        <v>256</v>
      </c>
      <c r="G55" s="149"/>
      <c r="H55" s="323"/>
      <c r="I55" s="315"/>
    </row>
    <row r="56" spans="1:9" s="1" customFormat="1" ht="20.100000000000001" customHeight="1">
      <c r="A56" s="316" t="s">
        <v>157</v>
      </c>
      <c r="B56" s="313">
        <v>1084</v>
      </c>
      <c r="C56" s="149" t="s">
        <v>256</v>
      </c>
      <c r="D56" s="149" t="s">
        <v>256</v>
      </c>
      <c r="E56" s="149" t="s">
        <v>256</v>
      </c>
      <c r="F56" s="149" t="s">
        <v>256</v>
      </c>
      <c r="G56" s="149"/>
      <c r="H56" s="323"/>
      <c r="I56" s="315"/>
    </row>
    <row r="57" spans="1:9" s="1" customFormat="1" ht="21.75" customHeight="1">
      <c r="A57" s="316" t="s">
        <v>386</v>
      </c>
      <c r="B57" s="313">
        <v>1085</v>
      </c>
      <c r="C57" s="149">
        <v>-196</v>
      </c>
      <c r="D57" s="149">
        <f>-6+-4</f>
        <v>-10</v>
      </c>
      <c r="E57" s="149">
        <v>-4</v>
      </c>
      <c r="F57" s="149">
        <v>-4</v>
      </c>
      <c r="G57" s="149"/>
      <c r="H57" s="323"/>
      <c r="I57" s="315"/>
    </row>
    <row r="58" spans="1:9" s="4" customFormat="1" ht="38.25" customHeight="1">
      <c r="A58" s="319" t="s">
        <v>2</v>
      </c>
      <c r="B58" s="313">
        <v>1100</v>
      </c>
      <c r="C58" s="320">
        <f>C17+C19+C21+C44+C52</f>
        <v>709</v>
      </c>
      <c r="D58" s="320">
        <f>D17+D19+D21+D44+D52</f>
        <v>1767</v>
      </c>
      <c r="E58" s="320">
        <f>E17+E19+E21+E44+E52</f>
        <v>28</v>
      </c>
      <c r="F58" s="320">
        <f>F17+F19+F21+F44+F52</f>
        <v>1461</v>
      </c>
      <c r="G58" s="320">
        <f t="shared" ref="G58:G73" si="2">F58-E58</f>
        <v>1433</v>
      </c>
      <c r="H58" s="321">
        <f>F58/E58*100</f>
        <v>5217.8571428571431</v>
      </c>
      <c r="I58" s="330"/>
    </row>
    <row r="59" spans="1:9" ht="33.75" customHeight="1">
      <c r="A59" s="300" t="s">
        <v>388</v>
      </c>
      <c r="B59" s="313">
        <v>1110</v>
      </c>
      <c r="C59" s="147"/>
      <c r="D59" s="147"/>
      <c r="E59" s="147"/>
      <c r="F59" s="147"/>
      <c r="G59" s="147">
        <f t="shared" si="2"/>
        <v>0</v>
      </c>
      <c r="H59" s="328"/>
      <c r="I59" s="315"/>
    </row>
    <row r="60" spans="1:9" ht="24" customHeight="1">
      <c r="A60" s="300" t="s">
        <v>387</v>
      </c>
      <c r="B60" s="313">
        <v>1120</v>
      </c>
      <c r="C60" s="147"/>
      <c r="D60" s="147"/>
      <c r="E60" s="147"/>
      <c r="F60" s="147"/>
      <c r="G60" s="147">
        <f t="shared" si="2"/>
        <v>0</v>
      </c>
      <c r="H60" s="328"/>
      <c r="I60" s="315"/>
    </row>
    <row r="61" spans="1:9" ht="36" customHeight="1">
      <c r="A61" s="300" t="s">
        <v>391</v>
      </c>
      <c r="B61" s="313">
        <v>1130</v>
      </c>
      <c r="C61" s="147" t="s">
        <v>256</v>
      </c>
      <c r="D61" s="147"/>
      <c r="E61" s="147" t="s">
        <v>256</v>
      </c>
      <c r="F61" s="147" t="s">
        <v>256</v>
      </c>
      <c r="G61" s="147"/>
      <c r="H61" s="328"/>
      <c r="I61" s="315"/>
    </row>
    <row r="62" spans="1:9" ht="24.75" customHeight="1">
      <c r="A62" s="300" t="s">
        <v>393</v>
      </c>
      <c r="B62" s="313">
        <v>1140</v>
      </c>
      <c r="C62" s="147" t="s">
        <v>256</v>
      </c>
      <c r="D62" s="147"/>
      <c r="E62" s="147" t="s">
        <v>256</v>
      </c>
      <c r="F62" s="147" t="s">
        <v>256</v>
      </c>
      <c r="G62" s="147"/>
      <c r="H62" s="328"/>
      <c r="I62" s="315"/>
    </row>
    <row r="63" spans="1:9" ht="26.25" customHeight="1">
      <c r="A63" s="300" t="s">
        <v>392</v>
      </c>
      <c r="B63" s="313">
        <v>1150</v>
      </c>
      <c r="C63" s="147"/>
      <c r="D63" s="147">
        <f>253+181</f>
        <v>434</v>
      </c>
      <c r="E63" s="147"/>
      <c r="F63" s="147">
        <v>181</v>
      </c>
      <c r="G63" s="147">
        <f t="shared" si="2"/>
        <v>181</v>
      </c>
      <c r="H63" s="328"/>
      <c r="I63" s="315"/>
    </row>
    <row r="64" spans="1:9" ht="18.75" customHeight="1">
      <c r="A64" s="316" t="s">
        <v>157</v>
      </c>
      <c r="B64" s="313">
        <v>1151</v>
      </c>
      <c r="C64" s="149"/>
      <c r="D64" s="149"/>
      <c r="E64" s="149"/>
      <c r="F64" s="149"/>
      <c r="G64" s="149">
        <f t="shared" si="2"/>
        <v>0</v>
      </c>
      <c r="H64" s="323"/>
      <c r="I64" s="315"/>
    </row>
    <row r="65" spans="1:9" ht="28.5" customHeight="1">
      <c r="A65" s="300" t="s">
        <v>394</v>
      </c>
      <c r="B65" s="313">
        <v>1160</v>
      </c>
      <c r="C65" s="147"/>
      <c r="D65" s="147">
        <f>-253+-181</f>
        <v>-434</v>
      </c>
      <c r="E65" s="147">
        <v>0</v>
      </c>
      <c r="F65" s="147">
        <v>-181</v>
      </c>
      <c r="G65" s="147"/>
      <c r="H65" s="328"/>
      <c r="I65" s="315"/>
    </row>
    <row r="66" spans="1:9" ht="18.75" customHeight="1">
      <c r="A66" s="316" t="s">
        <v>157</v>
      </c>
      <c r="B66" s="313">
        <v>1161</v>
      </c>
      <c r="C66" s="149" t="s">
        <v>256</v>
      </c>
      <c r="D66" s="149"/>
      <c r="E66" s="149" t="s">
        <v>256</v>
      </c>
      <c r="F66" s="149" t="s">
        <v>256</v>
      </c>
      <c r="G66" s="149"/>
      <c r="H66" s="323"/>
      <c r="I66" s="315"/>
    </row>
    <row r="67" spans="1:9" s="4" customFormat="1" ht="39" customHeight="1">
      <c r="A67" s="319" t="s">
        <v>80</v>
      </c>
      <c r="B67" s="313">
        <v>1170</v>
      </c>
      <c r="C67" s="320">
        <f>SUM(C58,C59,C60,C61,C62,C63,C65)</f>
        <v>709</v>
      </c>
      <c r="D67" s="320">
        <f>SUM(D58,D59,D60,D61,D62,D63,D65)</f>
        <v>1767</v>
      </c>
      <c r="E67" s="320">
        <f>SUM(E58,E59,E60,E61,E62,E63,E65)</f>
        <v>28</v>
      </c>
      <c r="F67" s="320">
        <f>SUM(F58,F59,F60,F61,F62,F63,F65)</f>
        <v>1461</v>
      </c>
      <c r="G67" s="320">
        <f t="shared" si="2"/>
        <v>1433</v>
      </c>
      <c r="H67" s="321">
        <f>F67/E67*100</f>
        <v>5217.8571428571431</v>
      </c>
      <c r="I67" s="330"/>
    </row>
    <row r="68" spans="1:9" ht="33.75" customHeight="1">
      <c r="A68" s="303" t="s">
        <v>103</v>
      </c>
      <c r="B68" s="313">
        <v>1180</v>
      </c>
      <c r="C68" s="147">
        <v>-255</v>
      </c>
      <c r="D68" s="147">
        <f>-56+-357</f>
        <v>-413</v>
      </c>
      <c r="E68" s="331">
        <v>-5</v>
      </c>
      <c r="F68" s="147">
        <v>-357</v>
      </c>
      <c r="G68" s="147">
        <f t="shared" si="2"/>
        <v>-352</v>
      </c>
      <c r="H68" s="328"/>
      <c r="I68" s="315"/>
    </row>
    <row r="69" spans="1:9" ht="38.25" customHeight="1">
      <c r="A69" s="303" t="s">
        <v>104</v>
      </c>
      <c r="B69" s="313">
        <v>1190</v>
      </c>
      <c r="C69" s="147"/>
      <c r="D69" s="147"/>
      <c r="E69" s="147"/>
      <c r="F69" s="147"/>
      <c r="G69" s="147">
        <f t="shared" si="2"/>
        <v>0</v>
      </c>
      <c r="H69" s="328"/>
      <c r="I69" s="315"/>
    </row>
    <row r="70" spans="1:9" s="4" customFormat="1" ht="40.5" customHeight="1">
      <c r="A70" s="319" t="s">
        <v>389</v>
      </c>
      <c r="B70" s="313">
        <v>1200</v>
      </c>
      <c r="C70" s="320">
        <f>SUM(C67,C68,C69)</f>
        <v>454</v>
      </c>
      <c r="D70" s="320">
        <f>SUM(D67,D68,D69)</f>
        <v>1354</v>
      </c>
      <c r="E70" s="320">
        <f>SUM(E67,E68,E69)</f>
        <v>23</v>
      </c>
      <c r="F70" s="320">
        <f>SUM(F67,F68,F69)</f>
        <v>1104</v>
      </c>
      <c r="G70" s="320">
        <f t="shared" si="2"/>
        <v>1081</v>
      </c>
      <c r="H70" s="321">
        <f>F70/E70*100</f>
        <v>4800</v>
      </c>
      <c r="I70" s="330"/>
    </row>
    <row r="71" spans="1:9" ht="24.75" customHeight="1">
      <c r="A71" s="303" t="s">
        <v>19</v>
      </c>
      <c r="B71" s="308">
        <v>1201</v>
      </c>
      <c r="C71" s="147">
        <v>454</v>
      </c>
      <c r="D71" s="147">
        <v>1354</v>
      </c>
      <c r="E71" s="147">
        <v>23</v>
      </c>
      <c r="F71" s="147">
        <v>1104</v>
      </c>
      <c r="G71" s="147">
        <f t="shared" si="2"/>
        <v>1081</v>
      </c>
      <c r="H71" s="328"/>
      <c r="I71" s="317"/>
    </row>
    <row r="72" spans="1:9" ht="21" customHeight="1">
      <c r="A72" s="303" t="s">
        <v>20</v>
      </c>
      <c r="B72" s="308">
        <v>1202</v>
      </c>
      <c r="C72" s="147">
        <v>0</v>
      </c>
      <c r="D72" s="147">
        <v>0</v>
      </c>
      <c r="E72" s="147" t="s">
        <v>256</v>
      </c>
      <c r="F72" s="147">
        <v>0</v>
      </c>
      <c r="G72" s="147"/>
      <c r="H72" s="328"/>
      <c r="I72" s="317"/>
    </row>
    <row r="73" spans="1:9" ht="19.5" customHeight="1">
      <c r="A73" s="316" t="s">
        <v>186</v>
      </c>
      <c r="B73" s="313">
        <v>1210</v>
      </c>
      <c r="C73" s="149"/>
      <c r="D73" s="149"/>
      <c r="E73" s="149"/>
      <c r="F73" s="149"/>
      <c r="G73" s="149">
        <f t="shared" si="2"/>
        <v>0</v>
      </c>
      <c r="H73" s="323"/>
      <c r="I73" s="315"/>
    </row>
    <row r="74" spans="1:9" s="4" customFormat="1" ht="27.75" customHeight="1">
      <c r="A74" s="496" t="s">
        <v>200</v>
      </c>
      <c r="B74" s="496"/>
      <c r="C74" s="496"/>
      <c r="D74" s="496"/>
      <c r="E74" s="496"/>
      <c r="F74" s="496"/>
      <c r="G74" s="496"/>
      <c r="H74" s="496"/>
      <c r="I74" s="496"/>
    </row>
    <row r="75" spans="1:9" ht="36" customHeight="1">
      <c r="A75" s="296" t="s">
        <v>263</v>
      </c>
      <c r="B75" s="308">
        <v>1300</v>
      </c>
      <c r="C75" s="147">
        <f>SUM(C19,C52)</f>
        <v>-702</v>
      </c>
      <c r="D75" s="147">
        <f t="shared" ref="D75:F75" si="3">SUM(D19,D52)</f>
        <v>-401</v>
      </c>
      <c r="E75" s="147">
        <f t="shared" si="3"/>
        <v>-4</v>
      </c>
      <c r="F75" s="147">
        <f t="shared" si="3"/>
        <v>-465</v>
      </c>
      <c r="G75" s="147">
        <f>F75-E75</f>
        <v>-461</v>
      </c>
      <c r="H75" s="321">
        <f>F75/E75*100</f>
        <v>11625</v>
      </c>
      <c r="I75" s="317"/>
    </row>
    <row r="76" spans="1:9" ht="54.75" customHeight="1">
      <c r="A76" s="301" t="s">
        <v>261</v>
      </c>
      <c r="B76" s="308">
        <v>1310</v>
      </c>
      <c r="C76" s="147">
        <f>SUM(C59,C60,C61,C62)</f>
        <v>0</v>
      </c>
      <c r="D76" s="147"/>
      <c r="E76" s="147">
        <f>SUM(E59,E60,E61,E62)</f>
        <v>0</v>
      </c>
      <c r="F76" s="147">
        <f>SUM(F59,F60,F61,F62)</f>
        <v>0</v>
      </c>
      <c r="G76" s="147">
        <f>F76-E76</f>
        <v>0</v>
      </c>
      <c r="H76" s="321" t="e">
        <f t="shared" ref="H76:H88" si="4">F76/E76*100</f>
        <v>#DIV/0!</v>
      </c>
      <c r="I76" s="317"/>
    </row>
    <row r="77" spans="1:9" ht="35.25" customHeight="1">
      <c r="A77" s="296" t="s">
        <v>262</v>
      </c>
      <c r="B77" s="308">
        <v>1320</v>
      </c>
      <c r="C77" s="147">
        <f>SUM(C63,C65)</f>
        <v>0</v>
      </c>
      <c r="D77" s="147"/>
      <c r="E77" s="147">
        <f>SUM(E63,E65)</f>
        <v>0</v>
      </c>
      <c r="F77" s="147">
        <f>SUM(F63,F65)</f>
        <v>0</v>
      </c>
      <c r="G77" s="147">
        <f>F77-E77</f>
        <v>0</v>
      </c>
      <c r="H77" s="321" t="e">
        <f t="shared" si="4"/>
        <v>#DIV/0!</v>
      </c>
      <c r="I77" s="317"/>
    </row>
    <row r="78" spans="1:9" ht="30" customHeight="1">
      <c r="A78" s="300" t="s">
        <v>13</v>
      </c>
      <c r="B78" s="332">
        <v>1330</v>
      </c>
      <c r="C78" s="150">
        <f>C7+C19+C59+C60+C63</f>
        <v>30762</v>
      </c>
      <c r="D78" s="150">
        <f>D7+D19+D59+D60+D63</f>
        <v>37394</v>
      </c>
      <c r="E78" s="150">
        <f t="shared" ref="E78:F78" si="5">E7+E19+E59+E60+E63</f>
        <v>14019</v>
      </c>
      <c r="F78" s="150">
        <f t="shared" si="5"/>
        <v>20225</v>
      </c>
      <c r="G78" s="150">
        <f>F78-E78</f>
        <v>6206</v>
      </c>
      <c r="H78" s="321">
        <f t="shared" si="4"/>
        <v>144.26849275982596</v>
      </c>
      <c r="I78" s="315"/>
    </row>
    <row r="79" spans="1:9" ht="30" customHeight="1">
      <c r="A79" s="300" t="s">
        <v>89</v>
      </c>
      <c r="B79" s="332">
        <v>1340</v>
      </c>
      <c r="C79" s="150">
        <f>C8+C21+C68+C52+C65</f>
        <v>-30308</v>
      </c>
      <c r="D79" s="150">
        <f>D8+D21+D68+D52+D65</f>
        <v>-36040</v>
      </c>
      <c r="E79" s="150">
        <f t="shared" ref="E79:F79" si="6">E8+E21+E68+E52+E65</f>
        <v>-13996</v>
      </c>
      <c r="F79" s="150">
        <f t="shared" si="6"/>
        <v>-19121</v>
      </c>
      <c r="G79" s="150">
        <f>F79-E79</f>
        <v>-5125</v>
      </c>
      <c r="H79" s="321">
        <f t="shared" si="4"/>
        <v>136.61760503000858</v>
      </c>
      <c r="I79" s="315"/>
    </row>
    <row r="80" spans="1:9" ht="21" customHeight="1">
      <c r="A80" s="492"/>
      <c r="B80" s="493"/>
      <c r="C80" s="493"/>
      <c r="D80" s="493"/>
      <c r="E80" s="493"/>
      <c r="F80" s="493"/>
      <c r="G80" s="493"/>
      <c r="H80" s="493"/>
      <c r="I80" s="494"/>
    </row>
    <row r="81" spans="1:9" ht="25.5" customHeight="1">
      <c r="A81" s="303" t="s">
        <v>201</v>
      </c>
      <c r="B81" s="313">
        <v>1500</v>
      </c>
      <c r="C81" s="147">
        <v>7549</v>
      </c>
      <c r="D81" s="147">
        <f>3925+4749</f>
        <v>8674</v>
      </c>
      <c r="E81" s="147">
        <v>2522</v>
      </c>
      <c r="F81" s="147">
        <v>4749</v>
      </c>
      <c r="G81" s="147">
        <f t="shared" ref="G81:G88" si="7">F81-E81</f>
        <v>2227</v>
      </c>
      <c r="H81" s="321">
        <f t="shared" si="4"/>
        <v>188.30293417922283</v>
      </c>
      <c r="I81" s="315"/>
    </row>
    <row r="82" spans="1:9" ht="20.25" customHeight="1">
      <c r="A82" s="316" t="s">
        <v>202</v>
      </c>
      <c r="B82" s="333">
        <v>1501</v>
      </c>
      <c r="C82" s="149">
        <v>5991</v>
      </c>
      <c r="D82" s="149">
        <f>D81-D83</f>
        <v>6148</v>
      </c>
      <c r="E82" s="149">
        <v>1944</v>
      </c>
      <c r="F82" s="149">
        <f>F81-F83</f>
        <v>3456</v>
      </c>
      <c r="G82" s="149">
        <f t="shared" si="7"/>
        <v>1512</v>
      </c>
      <c r="H82" s="321">
        <f t="shared" si="4"/>
        <v>177.77777777777777</v>
      </c>
      <c r="I82" s="334"/>
    </row>
    <row r="83" spans="1:9" ht="19.5" customHeight="1">
      <c r="A83" s="316" t="s">
        <v>23</v>
      </c>
      <c r="B83" s="333">
        <v>1502</v>
      </c>
      <c r="C83" s="149">
        <v>1558</v>
      </c>
      <c r="D83" s="149">
        <f>387+846+1293</f>
        <v>2526</v>
      </c>
      <c r="E83" s="149">
        <v>578</v>
      </c>
      <c r="F83" s="149">
        <v>1293</v>
      </c>
      <c r="G83" s="149">
        <f t="shared" si="7"/>
        <v>715</v>
      </c>
      <c r="H83" s="321">
        <f t="shared" si="4"/>
        <v>223.70242214532871</v>
      </c>
      <c r="I83" s="334"/>
    </row>
    <row r="84" spans="1:9" ht="24.75" customHeight="1">
      <c r="A84" s="303" t="s">
        <v>3</v>
      </c>
      <c r="B84" s="335">
        <v>1510</v>
      </c>
      <c r="C84" s="147">
        <v>17250</v>
      </c>
      <c r="D84" s="147">
        <f>10209+10678</f>
        <v>20887</v>
      </c>
      <c r="E84" s="147">
        <v>9159</v>
      </c>
      <c r="F84" s="147">
        <v>10678</v>
      </c>
      <c r="G84" s="147">
        <f t="shared" si="7"/>
        <v>1519</v>
      </c>
      <c r="H84" s="321">
        <f t="shared" si="4"/>
        <v>116.58477999781636</v>
      </c>
      <c r="I84" s="315"/>
    </row>
    <row r="85" spans="1:9" ht="24" customHeight="1">
      <c r="A85" s="303" t="s">
        <v>4</v>
      </c>
      <c r="B85" s="335">
        <v>1520</v>
      </c>
      <c r="C85" s="147">
        <v>3795</v>
      </c>
      <c r="D85" s="147">
        <f>2220+2325</f>
        <v>4545</v>
      </c>
      <c r="E85" s="147">
        <v>2015</v>
      </c>
      <c r="F85" s="147">
        <v>2325</v>
      </c>
      <c r="G85" s="147">
        <f t="shared" si="7"/>
        <v>310</v>
      </c>
      <c r="H85" s="321">
        <f t="shared" si="4"/>
        <v>115.38461538461537</v>
      </c>
      <c r="I85" s="315"/>
    </row>
    <row r="86" spans="1:9" ht="18.75" customHeight="1">
      <c r="A86" s="303" t="s">
        <v>5</v>
      </c>
      <c r="B86" s="335">
        <v>1530</v>
      </c>
      <c r="C86" s="147">
        <v>120</v>
      </c>
      <c r="D86" s="147">
        <f>207+217</f>
        <v>424</v>
      </c>
      <c r="E86" s="147">
        <v>59</v>
      </c>
      <c r="F86" s="147">
        <v>217</v>
      </c>
      <c r="G86" s="147">
        <f t="shared" si="7"/>
        <v>158</v>
      </c>
      <c r="H86" s="321">
        <f t="shared" si="4"/>
        <v>367.79661016949154</v>
      </c>
      <c r="I86" s="315"/>
    </row>
    <row r="87" spans="1:9" ht="24" customHeight="1">
      <c r="A87" s="303" t="s">
        <v>24</v>
      </c>
      <c r="B87" s="335">
        <v>1540</v>
      </c>
      <c r="C87" s="147">
        <v>1339</v>
      </c>
      <c r="D87" s="147">
        <f>302+795</f>
        <v>1097</v>
      </c>
      <c r="E87" s="147">
        <v>236</v>
      </c>
      <c r="F87" s="147">
        <v>795</v>
      </c>
      <c r="G87" s="147">
        <f t="shared" si="7"/>
        <v>559</v>
      </c>
      <c r="H87" s="321">
        <f t="shared" si="4"/>
        <v>336.86440677966101</v>
      </c>
      <c r="I87" s="315"/>
    </row>
    <row r="88" spans="1:9" s="4" customFormat="1" ht="23.25" customHeight="1">
      <c r="A88" s="300" t="s">
        <v>49</v>
      </c>
      <c r="B88" s="336">
        <v>1550</v>
      </c>
      <c r="C88" s="150">
        <f>SUM(C84:C87)+C81</f>
        <v>30053</v>
      </c>
      <c r="D88" s="150">
        <f>SUM(D84:D87)+D81</f>
        <v>35627</v>
      </c>
      <c r="E88" s="150">
        <f>SUM(E81,E84:E87)</f>
        <v>13991</v>
      </c>
      <c r="F88" s="150">
        <f>SUM(F81,F84:F87)</f>
        <v>18764</v>
      </c>
      <c r="G88" s="150">
        <f t="shared" si="7"/>
        <v>4773</v>
      </c>
      <c r="H88" s="321">
        <f t="shared" si="4"/>
        <v>134.11478807805017</v>
      </c>
      <c r="I88" s="330"/>
    </row>
    <row r="89" spans="1:9" ht="6.75" customHeight="1">
      <c r="A89" s="337"/>
      <c r="B89" s="338"/>
      <c r="C89" s="338"/>
      <c r="D89" s="338"/>
      <c r="E89" s="338"/>
      <c r="F89" s="338"/>
      <c r="G89" s="338"/>
      <c r="H89" s="339"/>
      <c r="I89" s="338"/>
    </row>
    <row r="90" spans="1:9" ht="29.25" customHeight="1">
      <c r="A90" s="340" t="s">
        <v>495</v>
      </c>
      <c r="B90" s="497" t="s">
        <v>295</v>
      </c>
      <c r="C90" s="497"/>
      <c r="D90" s="341"/>
      <c r="E90" s="342"/>
      <c r="F90" s="491" t="s">
        <v>567</v>
      </c>
      <c r="G90" s="491"/>
      <c r="H90" s="491"/>
      <c r="I90" s="343"/>
    </row>
    <row r="91" spans="1:9" s="1" customFormat="1" ht="21.75" customHeight="1">
      <c r="A91" s="344" t="s">
        <v>236</v>
      </c>
      <c r="B91" s="486" t="s">
        <v>235</v>
      </c>
      <c r="C91" s="486"/>
      <c r="D91" s="345"/>
      <c r="E91" s="346"/>
      <c r="F91" s="490" t="s">
        <v>85</v>
      </c>
      <c r="G91" s="490"/>
      <c r="H91" s="490"/>
      <c r="I91" s="347"/>
    </row>
    <row r="92" spans="1:9">
      <c r="A92" s="348" t="s">
        <v>568</v>
      </c>
      <c r="B92" s="349"/>
      <c r="C92" s="349"/>
      <c r="D92" s="349"/>
      <c r="E92" s="349"/>
      <c r="F92" s="349"/>
      <c r="G92" s="349"/>
      <c r="H92" s="350"/>
      <c r="I92" s="338"/>
    </row>
    <row r="93" spans="1:9">
      <c r="A93" s="337"/>
      <c r="B93" s="338"/>
      <c r="C93" s="338"/>
      <c r="D93" s="338"/>
      <c r="E93" s="338"/>
      <c r="F93" s="338"/>
      <c r="G93" s="338"/>
      <c r="H93" s="339"/>
      <c r="I93" s="338"/>
    </row>
    <row r="94" spans="1:9">
      <c r="A94" s="337"/>
      <c r="B94" s="338"/>
      <c r="C94" s="338"/>
      <c r="D94" s="338"/>
      <c r="E94" s="338"/>
      <c r="F94" s="338"/>
      <c r="G94" s="338"/>
      <c r="H94" s="339"/>
      <c r="I94" s="338"/>
    </row>
    <row r="95" spans="1:9">
      <c r="A95" s="337"/>
      <c r="B95" s="338"/>
      <c r="C95" s="338"/>
      <c r="D95" s="338"/>
      <c r="E95" s="338"/>
      <c r="F95" s="338"/>
      <c r="G95" s="338"/>
      <c r="H95" s="339"/>
      <c r="I95" s="338"/>
    </row>
    <row r="96" spans="1:9">
      <c r="A96" s="337"/>
      <c r="B96" s="338"/>
      <c r="C96" s="338"/>
      <c r="D96" s="338"/>
      <c r="E96" s="338"/>
      <c r="F96" s="338"/>
      <c r="G96" s="338"/>
      <c r="H96" s="339"/>
      <c r="I96" s="338"/>
    </row>
    <row r="97" spans="1:9">
      <c r="A97" s="337"/>
      <c r="B97" s="338"/>
      <c r="C97" s="338"/>
      <c r="D97" s="338"/>
      <c r="E97" s="338"/>
      <c r="F97" s="338"/>
      <c r="G97" s="338"/>
      <c r="H97" s="339"/>
      <c r="I97" s="338"/>
    </row>
    <row r="98" spans="1:9">
      <c r="A98" s="337"/>
      <c r="B98" s="338"/>
      <c r="C98" s="338"/>
      <c r="D98" s="338"/>
      <c r="E98" s="338"/>
      <c r="F98" s="338"/>
      <c r="G98" s="338"/>
      <c r="H98" s="339"/>
      <c r="I98" s="338"/>
    </row>
    <row r="99" spans="1:9">
      <c r="A99" s="337"/>
      <c r="B99" s="338"/>
      <c r="C99" s="338"/>
      <c r="D99" s="338"/>
      <c r="E99" s="338"/>
      <c r="F99" s="338"/>
      <c r="G99" s="338"/>
      <c r="H99" s="339"/>
      <c r="I99" s="338"/>
    </row>
    <row r="100" spans="1:9">
      <c r="A100" s="337"/>
      <c r="B100" s="338"/>
      <c r="C100" s="338"/>
      <c r="D100" s="338"/>
      <c r="E100" s="338"/>
      <c r="F100" s="338"/>
      <c r="G100" s="338"/>
      <c r="H100" s="339"/>
      <c r="I100" s="338"/>
    </row>
    <row r="101" spans="1:9">
      <c r="A101" s="337"/>
      <c r="B101" s="338"/>
      <c r="C101" s="338"/>
      <c r="D101" s="338"/>
      <c r="E101" s="338"/>
      <c r="F101" s="338"/>
      <c r="G101" s="338"/>
      <c r="H101" s="339"/>
      <c r="I101" s="338"/>
    </row>
    <row r="102" spans="1:9">
      <c r="A102" s="337"/>
      <c r="B102" s="338"/>
      <c r="C102" s="338"/>
      <c r="D102" s="338"/>
      <c r="E102" s="338"/>
      <c r="F102" s="338"/>
      <c r="G102" s="338"/>
      <c r="H102" s="339"/>
      <c r="I102" s="338"/>
    </row>
    <row r="103" spans="1:9">
      <c r="A103" s="337"/>
      <c r="B103" s="338"/>
      <c r="C103" s="338"/>
      <c r="D103" s="338"/>
      <c r="E103" s="338"/>
      <c r="F103" s="338"/>
      <c r="G103" s="338"/>
      <c r="H103" s="339"/>
      <c r="I103" s="338"/>
    </row>
    <row r="104" spans="1:9">
      <c r="A104" s="337"/>
      <c r="B104" s="338"/>
      <c r="C104" s="338"/>
      <c r="D104" s="338"/>
      <c r="E104" s="338"/>
      <c r="F104" s="338"/>
      <c r="G104" s="338"/>
      <c r="H104" s="339"/>
      <c r="I104" s="338"/>
    </row>
    <row r="105" spans="1:9">
      <c r="A105" s="337"/>
      <c r="B105" s="338"/>
      <c r="C105" s="338"/>
      <c r="D105" s="338"/>
      <c r="E105" s="338"/>
      <c r="F105" s="338"/>
      <c r="G105" s="338"/>
      <c r="H105" s="339"/>
      <c r="I105" s="338"/>
    </row>
    <row r="106" spans="1:9">
      <c r="A106" s="337"/>
      <c r="B106" s="338"/>
      <c r="C106" s="338"/>
      <c r="D106" s="338"/>
      <c r="E106" s="338"/>
      <c r="F106" s="338"/>
      <c r="G106" s="338"/>
      <c r="H106" s="339"/>
      <c r="I106" s="338"/>
    </row>
    <row r="107" spans="1:9">
      <c r="A107" s="337"/>
      <c r="B107" s="338"/>
      <c r="C107" s="338"/>
      <c r="D107" s="338"/>
      <c r="E107" s="338"/>
      <c r="F107" s="338"/>
      <c r="G107" s="338"/>
      <c r="H107" s="339"/>
      <c r="I107" s="338"/>
    </row>
    <row r="108" spans="1:9">
      <c r="A108" s="337"/>
      <c r="B108" s="338"/>
      <c r="C108" s="338"/>
      <c r="D108" s="338"/>
      <c r="E108" s="338"/>
      <c r="F108" s="338"/>
      <c r="G108" s="338"/>
      <c r="H108" s="339"/>
      <c r="I108" s="338"/>
    </row>
    <row r="109" spans="1:9">
      <c r="A109" s="337"/>
      <c r="B109" s="338"/>
      <c r="C109" s="338"/>
      <c r="D109" s="338"/>
      <c r="E109" s="338"/>
      <c r="F109" s="338"/>
      <c r="G109" s="338"/>
      <c r="H109" s="339"/>
      <c r="I109" s="338"/>
    </row>
    <row r="110" spans="1:9">
      <c r="A110" s="337"/>
      <c r="B110" s="338"/>
      <c r="C110" s="338"/>
      <c r="D110" s="338"/>
      <c r="E110" s="338"/>
      <c r="F110" s="338"/>
      <c r="G110" s="338"/>
      <c r="H110" s="339"/>
      <c r="I110" s="338"/>
    </row>
    <row r="111" spans="1:9">
      <c r="A111" s="337"/>
      <c r="B111" s="338"/>
      <c r="C111" s="338"/>
      <c r="D111" s="338"/>
      <c r="E111" s="338"/>
      <c r="F111" s="338"/>
      <c r="G111" s="338"/>
      <c r="H111" s="339"/>
      <c r="I111" s="338"/>
    </row>
    <row r="112" spans="1:9">
      <c r="A112" s="337"/>
      <c r="B112" s="338"/>
      <c r="C112" s="338"/>
      <c r="D112" s="338"/>
      <c r="E112" s="338"/>
      <c r="F112" s="338"/>
      <c r="G112" s="338"/>
      <c r="H112" s="339"/>
      <c r="I112" s="338"/>
    </row>
    <row r="113" spans="1:9">
      <c r="A113" s="337"/>
      <c r="B113" s="338"/>
      <c r="C113" s="338"/>
      <c r="D113" s="338"/>
      <c r="E113" s="338"/>
      <c r="F113" s="338"/>
      <c r="G113" s="338"/>
      <c r="H113" s="339"/>
      <c r="I113" s="338"/>
    </row>
    <row r="114" spans="1:9">
      <c r="A114" s="337"/>
      <c r="B114" s="338"/>
      <c r="C114" s="338"/>
      <c r="D114" s="338"/>
      <c r="E114" s="338"/>
      <c r="F114" s="338"/>
      <c r="G114" s="338"/>
      <c r="H114" s="339"/>
      <c r="I114" s="338"/>
    </row>
    <row r="115" spans="1:9">
      <c r="A115" s="337"/>
      <c r="B115" s="338"/>
      <c r="C115" s="338"/>
      <c r="D115" s="338"/>
      <c r="E115" s="338"/>
      <c r="F115" s="338"/>
      <c r="G115" s="338"/>
      <c r="H115" s="339"/>
      <c r="I115" s="338"/>
    </row>
    <row r="116" spans="1:9">
      <c r="A116" s="337"/>
      <c r="B116" s="338"/>
      <c r="C116" s="338"/>
      <c r="D116" s="338"/>
      <c r="E116" s="338"/>
      <c r="F116" s="338"/>
      <c r="G116" s="338"/>
      <c r="H116" s="339"/>
      <c r="I116" s="338"/>
    </row>
    <row r="117" spans="1:9">
      <c r="A117" s="337"/>
      <c r="B117" s="338"/>
      <c r="C117" s="338"/>
      <c r="D117" s="338"/>
      <c r="E117" s="338"/>
      <c r="F117" s="338"/>
      <c r="G117" s="338"/>
      <c r="H117" s="339"/>
      <c r="I117" s="338"/>
    </row>
    <row r="118" spans="1:9">
      <c r="A118" s="337"/>
      <c r="B118" s="338"/>
      <c r="C118" s="338"/>
      <c r="D118" s="338"/>
      <c r="E118" s="338"/>
      <c r="F118" s="338"/>
      <c r="G118" s="338"/>
      <c r="H118" s="339"/>
      <c r="I118" s="338"/>
    </row>
    <row r="119" spans="1:9">
      <c r="A119" s="337"/>
      <c r="B119" s="338"/>
      <c r="C119" s="338"/>
      <c r="D119" s="338"/>
      <c r="E119" s="338"/>
      <c r="F119" s="338"/>
      <c r="G119" s="338"/>
      <c r="H119" s="339"/>
      <c r="I119" s="338"/>
    </row>
    <row r="120" spans="1:9">
      <c r="A120" s="337"/>
      <c r="B120" s="338"/>
      <c r="C120" s="338"/>
      <c r="D120" s="338"/>
      <c r="E120" s="338"/>
      <c r="F120" s="338"/>
      <c r="G120" s="338"/>
      <c r="H120" s="339"/>
      <c r="I120" s="338"/>
    </row>
    <row r="121" spans="1:9">
      <c r="A121" s="337"/>
      <c r="B121" s="338"/>
      <c r="C121" s="338"/>
      <c r="D121" s="338"/>
      <c r="E121" s="338"/>
      <c r="F121" s="338"/>
      <c r="G121" s="338"/>
      <c r="H121" s="339"/>
      <c r="I121" s="338"/>
    </row>
    <row r="122" spans="1:9">
      <c r="A122" s="337"/>
      <c r="B122" s="338"/>
      <c r="C122" s="338"/>
      <c r="D122" s="338"/>
      <c r="E122" s="338"/>
      <c r="F122" s="338"/>
      <c r="G122" s="338"/>
      <c r="H122" s="339"/>
      <c r="I122" s="338"/>
    </row>
    <row r="123" spans="1:9">
      <c r="A123" s="337"/>
      <c r="B123" s="338"/>
      <c r="C123" s="338"/>
      <c r="D123" s="338"/>
      <c r="E123" s="338"/>
      <c r="F123" s="338"/>
      <c r="G123" s="338"/>
      <c r="H123" s="339"/>
      <c r="I123" s="338"/>
    </row>
    <row r="124" spans="1:9">
      <c r="A124" s="337"/>
      <c r="B124" s="338"/>
      <c r="C124" s="338"/>
      <c r="D124" s="338"/>
      <c r="E124" s="338"/>
      <c r="F124" s="338"/>
      <c r="G124" s="338"/>
      <c r="H124" s="339"/>
      <c r="I124" s="338"/>
    </row>
    <row r="125" spans="1:9">
      <c r="A125" s="337"/>
      <c r="B125" s="338"/>
      <c r="C125" s="338"/>
      <c r="D125" s="338"/>
      <c r="E125" s="338"/>
      <c r="F125" s="338"/>
      <c r="G125" s="338"/>
      <c r="H125" s="339"/>
      <c r="I125" s="338"/>
    </row>
    <row r="126" spans="1:9">
      <c r="A126" s="337"/>
      <c r="B126" s="338"/>
      <c r="C126" s="338"/>
      <c r="D126" s="338"/>
      <c r="E126" s="338"/>
      <c r="F126" s="338"/>
      <c r="G126" s="338"/>
      <c r="H126" s="339"/>
      <c r="I126" s="338"/>
    </row>
    <row r="127" spans="1:9">
      <c r="A127" s="337"/>
      <c r="B127" s="338"/>
      <c r="C127" s="338"/>
      <c r="D127" s="338"/>
      <c r="E127" s="338"/>
      <c r="F127" s="338"/>
      <c r="G127" s="338"/>
      <c r="H127" s="339"/>
      <c r="I127" s="338"/>
    </row>
    <row r="128" spans="1:9">
      <c r="A128" s="337"/>
      <c r="B128" s="338"/>
      <c r="C128" s="338"/>
      <c r="D128" s="338"/>
      <c r="E128" s="338"/>
      <c r="F128" s="338"/>
      <c r="G128" s="338"/>
      <c r="H128" s="339"/>
      <c r="I128" s="338"/>
    </row>
    <row r="129" spans="1:9">
      <c r="A129" s="337"/>
      <c r="B129" s="338"/>
      <c r="C129" s="338"/>
      <c r="D129" s="338"/>
      <c r="E129" s="338"/>
      <c r="F129" s="338"/>
      <c r="G129" s="338"/>
      <c r="H129" s="339"/>
      <c r="I129" s="338"/>
    </row>
    <row r="130" spans="1:9">
      <c r="A130" s="337"/>
      <c r="B130" s="338"/>
      <c r="C130" s="338"/>
      <c r="D130" s="338"/>
      <c r="E130" s="338"/>
      <c r="F130" s="338"/>
      <c r="G130" s="338"/>
      <c r="H130" s="339"/>
      <c r="I130" s="338"/>
    </row>
    <row r="131" spans="1:9">
      <c r="A131" s="337"/>
      <c r="B131" s="338"/>
      <c r="C131" s="338"/>
      <c r="D131" s="338"/>
      <c r="E131" s="338"/>
      <c r="F131" s="338"/>
      <c r="G131" s="338"/>
      <c r="H131" s="339"/>
      <c r="I131" s="338"/>
    </row>
    <row r="132" spans="1:9">
      <c r="A132" s="337"/>
      <c r="B132" s="338"/>
      <c r="C132" s="338"/>
      <c r="D132" s="338"/>
      <c r="E132" s="338"/>
      <c r="F132" s="338"/>
      <c r="G132" s="338"/>
      <c r="H132" s="339"/>
      <c r="I132" s="338"/>
    </row>
    <row r="133" spans="1:9">
      <c r="A133" s="337"/>
      <c r="B133" s="338"/>
      <c r="C133" s="338"/>
      <c r="D133" s="338"/>
      <c r="E133" s="338"/>
      <c r="F133" s="338"/>
      <c r="G133" s="338"/>
      <c r="H133" s="339"/>
      <c r="I133" s="338"/>
    </row>
    <row r="134" spans="1:9">
      <c r="A134" s="337"/>
      <c r="B134" s="338"/>
      <c r="C134" s="338"/>
      <c r="D134" s="338"/>
      <c r="E134" s="338"/>
      <c r="F134" s="338"/>
      <c r="G134" s="338"/>
      <c r="H134" s="339"/>
      <c r="I134" s="338"/>
    </row>
    <row r="135" spans="1:9">
      <c r="A135" s="337"/>
      <c r="B135" s="338"/>
      <c r="C135" s="338"/>
      <c r="D135" s="338"/>
      <c r="E135" s="338"/>
      <c r="F135" s="338"/>
      <c r="G135" s="338"/>
      <c r="H135" s="339"/>
      <c r="I135" s="338"/>
    </row>
    <row r="136" spans="1:9">
      <c r="A136" s="337"/>
      <c r="B136" s="338"/>
      <c r="C136" s="338"/>
      <c r="D136" s="338"/>
      <c r="E136" s="338"/>
      <c r="F136" s="338"/>
      <c r="G136" s="338"/>
      <c r="H136" s="339"/>
      <c r="I136" s="338"/>
    </row>
    <row r="137" spans="1:9">
      <c r="A137" s="337"/>
      <c r="B137" s="338"/>
      <c r="C137" s="338"/>
      <c r="D137" s="338"/>
      <c r="E137" s="338"/>
      <c r="F137" s="338"/>
      <c r="G137" s="338"/>
      <c r="H137" s="339"/>
      <c r="I137" s="338"/>
    </row>
    <row r="138" spans="1:9">
      <c r="A138" s="337"/>
      <c r="B138" s="338"/>
      <c r="C138" s="338"/>
      <c r="D138" s="338"/>
      <c r="E138" s="338"/>
      <c r="F138" s="338"/>
      <c r="G138" s="338"/>
      <c r="H138" s="339"/>
      <c r="I138" s="338"/>
    </row>
    <row r="139" spans="1:9">
      <c r="A139" s="337"/>
      <c r="B139" s="338"/>
      <c r="C139" s="338"/>
      <c r="D139" s="338"/>
      <c r="E139" s="338"/>
      <c r="F139" s="338"/>
      <c r="G139" s="338"/>
      <c r="H139" s="339"/>
      <c r="I139" s="338"/>
    </row>
    <row r="140" spans="1:9">
      <c r="A140" s="337"/>
      <c r="B140" s="338"/>
      <c r="C140" s="338"/>
      <c r="D140" s="338"/>
      <c r="E140" s="338"/>
      <c r="F140" s="338"/>
      <c r="G140" s="338"/>
      <c r="H140" s="339"/>
      <c r="I140" s="338"/>
    </row>
    <row r="141" spans="1:9">
      <c r="A141" s="337"/>
      <c r="B141" s="338"/>
      <c r="C141" s="338"/>
      <c r="D141" s="338"/>
      <c r="E141" s="338"/>
      <c r="F141" s="338"/>
      <c r="G141" s="338"/>
      <c r="H141" s="339"/>
      <c r="I141" s="338"/>
    </row>
    <row r="142" spans="1:9">
      <c r="A142" s="337"/>
      <c r="B142" s="338"/>
      <c r="C142" s="338"/>
      <c r="D142" s="338"/>
      <c r="E142" s="338"/>
      <c r="F142" s="338"/>
      <c r="G142" s="338"/>
      <c r="H142" s="339"/>
      <c r="I142" s="338"/>
    </row>
    <row r="143" spans="1:9">
      <c r="A143" s="337"/>
      <c r="B143" s="338"/>
      <c r="C143" s="338"/>
      <c r="D143" s="338"/>
      <c r="E143" s="338"/>
      <c r="F143" s="338"/>
      <c r="G143" s="338"/>
      <c r="H143" s="339"/>
      <c r="I143" s="338"/>
    </row>
    <row r="144" spans="1:9">
      <c r="A144" s="337"/>
      <c r="B144" s="338"/>
      <c r="C144" s="338"/>
      <c r="D144" s="338"/>
      <c r="E144" s="338"/>
      <c r="F144" s="338"/>
      <c r="G144" s="338"/>
      <c r="H144" s="339"/>
      <c r="I144" s="338"/>
    </row>
    <row r="145" spans="1:9">
      <c r="A145" s="337"/>
      <c r="B145" s="338"/>
      <c r="C145" s="338"/>
      <c r="D145" s="338"/>
      <c r="E145" s="338"/>
      <c r="F145" s="338"/>
      <c r="G145" s="338"/>
      <c r="H145" s="339"/>
      <c r="I145" s="338"/>
    </row>
    <row r="146" spans="1:9">
      <c r="A146" s="337"/>
      <c r="B146" s="338"/>
      <c r="C146" s="338"/>
      <c r="D146" s="338"/>
      <c r="E146" s="338"/>
      <c r="F146" s="338"/>
      <c r="G146" s="338"/>
      <c r="H146" s="339"/>
      <c r="I146" s="338"/>
    </row>
    <row r="147" spans="1:9">
      <c r="A147" s="337"/>
      <c r="B147" s="338"/>
      <c r="C147" s="338"/>
      <c r="D147" s="338"/>
      <c r="E147" s="338"/>
      <c r="F147" s="338"/>
      <c r="G147" s="338"/>
      <c r="H147" s="339"/>
      <c r="I147" s="338"/>
    </row>
    <row r="148" spans="1:9">
      <c r="A148" s="337"/>
      <c r="B148" s="338"/>
      <c r="C148" s="338"/>
      <c r="D148" s="338"/>
      <c r="E148" s="338"/>
      <c r="F148" s="338"/>
      <c r="G148" s="338"/>
      <c r="H148" s="339"/>
      <c r="I148" s="338"/>
    </row>
    <row r="149" spans="1:9">
      <c r="A149" s="337"/>
      <c r="B149" s="338"/>
      <c r="C149" s="338"/>
      <c r="D149" s="338"/>
      <c r="E149" s="338"/>
      <c r="F149" s="338"/>
      <c r="G149" s="338"/>
      <c r="H149" s="339"/>
      <c r="I149" s="338"/>
    </row>
    <row r="150" spans="1:9">
      <c r="A150" s="351"/>
      <c r="B150" s="338"/>
      <c r="C150" s="338"/>
      <c r="D150" s="338"/>
      <c r="E150" s="338"/>
      <c r="F150" s="338"/>
      <c r="G150" s="338"/>
      <c r="H150" s="339"/>
      <c r="I150" s="338"/>
    </row>
    <row r="151" spans="1:9">
      <c r="A151" s="351"/>
      <c r="B151" s="338"/>
      <c r="C151" s="338"/>
      <c r="D151" s="338"/>
      <c r="E151" s="338"/>
      <c r="F151" s="338"/>
      <c r="G151" s="338"/>
      <c r="H151" s="339"/>
      <c r="I151" s="338"/>
    </row>
    <row r="152" spans="1:9">
      <c r="A152" s="351"/>
      <c r="B152" s="338"/>
      <c r="C152" s="338"/>
      <c r="D152" s="338"/>
      <c r="E152" s="338"/>
      <c r="F152" s="338"/>
      <c r="G152" s="338"/>
      <c r="H152" s="339"/>
      <c r="I152" s="338"/>
    </row>
    <row r="153" spans="1:9">
      <c r="A153" s="351"/>
      <c r="B153" s="338"/>
      <c r="C153" s="338"/>
      <c r="D153" s="338"/>
      <c r="E153" s="338"/>
      <c r="F153" s="338"/>
      <c r="G153" s="338"/>
      <c r="H153" s="339"/>
      <c r="I153" s="338"/>
    </row>
    <row r="154" spans="1:9">
      <c r="A154" s="351"/>
      <c r="B154" s="338"/>
      <c r="C154" s="338"/>
      <c r="D154" s="338"/>
      <c r="E154" s="338"/>
      <c r="F154" s="338"/>
      <c r="G154" s="338"/>
      <c r="H154" s="339"/>
      <c r="I154" s="338"/>
    </row>
    <row r="155" spans="1:9">
      <c r="A155" s="351"/>
      <c r="B155" s="338"/>
      <c r="C155" s="338"/>
      <c r="D155" s="338"/>
      <c r="E155" s="338"/>
      <c r="F155" s="338"/>
      <c r="G155" s="338"/>
      <c r="H155" s="339"/>
      <c r="I155" s="338"/>
    </row>
    <row r="156" spans="1:9">
      <c r="A156" s="351"/>
      <c r="B156" s="338"/>
      <c r="C156" s="338"/>
      <c r="D156" s="338"/>
      <c r="E156" s="338"/>
      <c r="F156" s="338"/>
      <c r="G156" s="338"/>
      <c r="H156" s="339"/>
      <c r="I156" s="338"/>
    </row>
    <row r="157" spans="1:9">
      <c r="A157" s="351"/>
      <c r="B157" s="338"/>
      <c r="C157" s="338"/>
      <c r="D157" s="338"/>
      <c r="E157" s="338"/>
      <c r="F157" s="338"/>
      <c r="G157" s="338"/>
      <c r="H157" s="339"/>
      <c r="I157" s="338"/>
    </row>
    <row r="158" spans="1:9">
      <c r="A158" s="351"/>
      <c r="B158" s="338"/>
      <c r="C158" s="338"/>
      <c r="D158" s="338"/>
      <c r="E158" s="338"/>
      <c r="F158" s="338"/>
      <c r="G158" s="338"/>
      <c r="H158" s="339"/>
      <c r="I158" s="338"/>
    </row>
    <row r="159" spans="1:9">
      <c r="A159" s="351"/>
      <c r="B159" s="338"/>
      <c r="C159" s="338"/>
      <c r="D159" s="338"/>
      <c r="E159" s="338"/>
      <c r="F159" s="338"/>
      <c r="G159" s="338"/>
      <c r="H159" s="339"/>
      <c r="I159" s="338"/>
    </row>
    <row r="160" spans="1:9">
      <c r="A160" s="351"/>
      <c r="B160" s="338"/>
      <c r="C160" s="338"/>
      <c r="D160" s="338"/>
      <c r="E160" s="338"/>
      <c r="F160" s="338"/>
      <c r="G160" s="338"/>
      <c r="H160" s="339"/>
      <c r="I160" s="338"/>
    </row>
    <row r="161" spans="1:1">
      <c r="A161" s="30"/>
    </row>
    <row r="162" spans="1:1">
      <c r="A162" s="30"/>
    </row>
    <row r="163" spans="1:1">
      <c r="A163" s="30"/>
    </row>
    <row r="164" spans="1:1">
      <c r="A164" s="30"/>
    </row>
    <row r="165" spans="1:1">
      <c r="A165" s="30"/>
    </row>
    <row r="166" spans="1:1">
      <c r="A166" s="30"/>
    </row>
    <row r="167" spans="1:1">
      <c r="A167" s="30"/>
    </row>
    <row r="168" spans="1:1">
      <c r="A168" s="30"/>
    </row>
    <row r="169" spans="1:1">
      <c r="A169" s="30"/>
    </row>
    <row r="170" spans="1:1">
      <c r="A170" s="30"/>
    </row>
    <row r="171" spans="1:1">
      <c r="A171" s="30"/>
    </row>
    <row r="172" spans="1:1">
      <c r="A172" s="30"/>
    </row>
    <row r="173" spans="1:1">
      <c r="A173" s="30"/>
    </row>
    <row r="174" spans="1:1">
      <c r="A174" s="30"/>
    </row>
    <row r="175" spans="1:1">
      <c r="A175" s="30"/>
    </row>
    <row r="176" spans="1:1">
      <c r="A176" s="30"/>
    </row>
    <row r="177" spans="1:1">
      <c r="A177" s="30"/>
    </row>
    <row r="178" spans="1:1">
      <c r="A178" s="30"/>
    </row>
    <row r="179" spans="1:1">
      <c r="A179" s="30"/>
    </row>
    <row r="180" spans="1:1">
      <c r="A180" s="30"/>
    </row>
    <row r="181" spans="1:1">
      <c r="A181" s="30"/>
    </row>
    <row r="182" spans="1:1">
      <c r="A182" s="30"/>
    </row>
    <row r="183" spans="1:1">
      <c r="A183" s="30"/>
    </row>
    <row r="184" spans="1:1">
      <c r="A184" s="30"/>
    </row>
    <row r="185" spans="1:1">
      <c r="A185" s="30"/>
    </row>
    <row r="186" spans="1:1">
      <c r="A186" s="30"/>
    </row>
    <row r="187" spans="1:1">
      <c r="A187" s="30"/>
    </row>
    <row r="188" spans="1:1">
      <c r="A188" s="30"/>
    </row>
    <row r="189" spans="1:1">
      <c r="A189" s="30"/>
    </row>
    <row r="190" spans="1:1">
      <c r="A190" s="30"/>
    </row>
    <row r="191" spans="1:1">
      <c r="A191" s="30"/>
    </row>
    <row r="192" spans="1:1">
      <c r="A192" s="30"/>
    </row>
    <row r="193" spans="1:1">
      <c r="A193" s="30"/>
    </row>
    <row r="194" spans="1:1">
      <c r="A194" s="30"/>
    </row>
    <row r="195" spans="1:1">
      <c r="A195" s="30"/>
    </row>
    <row r="196" spans="1:1">
      <c r="A196" s="30"/>
    </row>
    <row r="197" spans="1:1">
      <c r="A197" s="30"/>
    </row>
    <row r="198" spans="1:1">
      <c r="A198" s="30"/>
    </row>
    <row r="199" spans="1:1">
      <c r="A199" s="30"/>
    </row>
    <row r="200" spans="1:1">
      <c r="A200" s="30"/>
    </row>
    <row r="201" spans="1:1">
      <c r="A201" s="30"/>
    </row>
    <row r="202" spans="1:1">
      <c r="A202" s="30"/>
    </row>
    <row r="203" spans="1:1">
      <c r="A203" s="30"/>
    </row>
    <row r="204" spans="1:1">
      <c r="A204" s="30"/>
    </row>
    <row r="205" spans="1:1">
      <c r="A205" s="30"/>
    </row>
    <row r="206" spans="1:1">
      <c r="A206" s="30"/>
    </row>
    <row r="207" spans="1:1">
      <c r="A207" s="30"/>
    </row>
    <row r="208" spans="1:1">
      <c r="A208" s="30"/>
    </row>
    <row r="209" spans="1:1">
      <c r="A209" s="30"/>
    </row>
    <row r="210" spans="1:1">
      <c r="A210" s="30"/>
    </row>
    <row r="211" spans="1:1">
      <c r="A211" s="30"/>
    </row>
    <row r="212" spans="1:1">
      <c r="A212" s="30"/>
    </row>
    <row r="213" spans="1:1">
      <c r="A213" s="30"/>
    </row>
    <row r="214" spans="1:1">
      <c r="A214" s="30"/>
    </row>
    <row r="215" spans="1:1">
      <c r="A215" s="30"/>
    </row>
    <row r="216" spans="1:1">
      <c r="A216" s="30"/>
    </row>
    <row r="217" spans="1:1">
      <c r="A217" s="30"/>
    </row>
    <row r="218" spans="1:1">
      <c r="A218" s="30"/>
    </row>
    <row r="219" spans="1:1">
      <c r="A219" s="30"/>
    </row>
    <row r="220" spans="1:1">
      <c r="A220" s="30"/>
    </row>
    <row r="221" spans="1:1">
      <c r="A221" s="30"/>
    </row>
    <row r="222" spans="1:1">
      <c r="A222" s="30"/>
    </row>
    <row r="223" spans="1:1">
      <c r="A223" s="30"/>
    </row>
    <row r="224" spans="1:1">
      <c r="A224" s="30"/>
    </row>
    <row r="225" spans="1:1">
      <c r="A225" s="30"/>
    </row>
    <row r="226" spans="1:1">
      <c r="A226" s="30"/>
    </row>
    <row r="227" spans="1:1">
      <c r="A227" s="30"/>
    </row>
    <row r="228" spans="1:1">
      <c r="A228" s="30"/>
    </row>
    <row r="229" spans="1:1">
      <c r="A229" s="30"/>
    </row>
    <row r="230" spans="1:1">
      <c r="A230" s="30"/>
    </row>
    <row r="231" spans="1:1">
      <c r="A231" s="30"/>
    </row>
    <row r="232" spans="1:1">
      <c r="A232" s="30"/>
    </row>
    <row r="233" spans="1:1">
      <c r="A233" s="30"/>
    </row>
    <row r="234" spans="1:1">
      <c r="A234" s="30"/>
    </row>
    <row r="235" spans="1:1">
      <c r="A235" s="30"/>
    </row>
    <row r="236" spans="1:1">
      <c r="A236" s="30"/>
    </row>
    <row r="237" spans="1:1">
      <c r="A237" s="30"/>
    </row>
    <row r="238" spans="1:1">
      <c r="A238" s="30"/>
    </row>
    <row r="239" spans="1:1">
      <c r="A239" s="30"/>
    </row>
    <row r="240" spans="1:1">
      <c r="A240" s="30"/>
    </row>
    <row r="241" spans="1:1">
      <c r="A241" s="30"/>
    </row>
    <row r="242" spans="1:1">
      <c r="A242" s="30"/>
    </row>
    <row r="243" spans="1:1">
      <c r="A243" s="30"/>
    </row>
    <row r="244" spans="1:1">
      <c r="A244" s="30"/>
    </row>
    <row r="245" spans="1:1">
      <c r="A245" s="30"/>
    </row>
    <row r="246" spans="1:1">
      <c r="A246" s="30"/>
    </row>
    <row r="247" spans="1:1">
      <c r="A247" s="30"/>
    </row>
    <row r="248" spans="1:1">
      <c r="A248" s="30"/>
    </row>
    <row r="249" spans="1:1">
      <c r="A249" s="30"/>
    </row>
    <row r="250" spans="1:1">
      <c r="A250" s="30"/>
    </row>
    <row r="251" spans="1:1">
      <c r="A251" s="30"/>
    </row>
    <row r="252" spans="1:1">
      <c r="A252" s="30"/>
    </row>
    <row r="253" spans="1:1">
      <c r="A253" s="30"/>
    </row>
    <row r="254" spans="1:1">
      <c r="A254" s="30"/>
    </row>
    <row r="255" spans="1:1">
      <c r="A255" s="30"/>
    </row>
    <row r="256" spans="1:1">
      <c r="A256" s="30"/>
    </row>
    <row r="257" spans="1:1">
      <c r="A257" s="30"/>
    </row>
    <row r="258" spans="1:1">
      <c r="A258" s="30"/>
    </row>
    <row r="259" spans="1:1">
      <c r="A259" s="30"/>
    </row>
    <row r="260" spans="1:1">
      <c r="A260" s="30"/>
    </row>
    <row r="261" spans="1:1">
      <c r="A261" s="30"/>
    </row>
    <row r="262" spans="1:1">
      <c r="A262" s="30"/>
    </row>
    <row r="263" spans="1:1">
      <c r="A263" s="30"/>
    </row>
    <row r="264" spans="1:1">
      <c r="A264" s="30"/>
    </row>
    <row r="265" spans="1:1">
      <c r="A265" s="30"/>
    </row>
    <row r="266" spans="1:1">
      <c r="A266" s="30"/>
    </row>
    <row r="267" spans="1:1">
      <c r="A267" s="30"/>
    </row>
    <row r="268" spans="1:1">
      <c r="A268" s="30"/>
    </row>
    <row r="269" spans="1:1">
      <c r="A269" s="30"/>
    </row>
    <row r="270" spans="1:1">
      <c r="A270" s="30"/>
    </row>
    <row r="271" spans="1:1">
      <c r="A271" s="30"/>
    </row>
    <row r="272" spans="1:1">
      <c r="A272" s="30"/>
    </row>
    <row r="273" spans="1:1">
      <c r="A273" s="30"/>
    </row>
    <row r="274" spans="1:1">
      <c r="A274" s="30"/>
    </row>
    <row r="275" spans="1:1">
      <c r="A275" s="30"/>
    </row>
    <row r="276" spans="1:1">
      <c r="A276" s="30"/>
    </row>
    <row r="277" spans="1:1">
      <c r="A277" s="30"/>
    </row>
    <row r="278" spans="1:1">
      <c r="A278" s="30"/>
    </row>
    <row r="279" spans="1:1">
      <c r="A279" s="30"/>
    </row>
    <row r="280" spans="1:1">
      <c r="A280" s="30"/>
    </row>
    <row r="281" spans="1:1">
      <c r="A281" s="30"/>
    </row>
    <row r="282" spans="1:1">
      <c r="A282" s="30"/>
    </row>
    <row r="283" spans="1:1">
      <c r="A283" s="30"/>
    </row>
    <row r="284" spans="1:1">
      <c r="A284" s="30"/>
    </row>
    <row r="285" spans="1:1">
      <c r="A285" s="30"/>
    </row>
    <row r="286" spans="1:1">
      <c r="A286" s="30"/>
    </row>
    <row r="287" spans="1:1">
      <c r="A287" s="30"/>
    </row>
    <row r="288" spans="1:1">
      <c r="A288" s="30"/>
    </row>
    <row r="289" spans="1:1">
      <c r="A289" s="30"/>
    </row>
    <row r="290" spans="1:1">
      <c r="A290" s="30"/>
    </row>
    <row r="291" spans="1:1">
      <c r="A291" s="30"/>
    </row>
    <row r="292" spans="1:1">
      <c r="A292" s="30"/>
    </row>
    <row r="293" spans="1:1">
      <c r="A293" s="30"/>
    </row>
    <row r="294" spans="1:1">
      <c r="A294" s="30"/>
    </row>
    <row r="295" spans="1:1">
      <c r="A295" s="30"/>
    </row>
    <row r="296" spans="1:1">
      <c r="A296" s="30"/>
    </row>
    <row r="297" spans="1:1">
      <c r="A297" s="30"/>
    </row>
    <row r="298" spans="1:1">
      <c r="A298" s="30"/>
    </row>
    <row r="299" spans="1:1">
      <c r="A299" s="30"/>
    </row>
    <row r="300" spans="1:1">
      <c r="A300" s="30"/>
    </row>
    <row r="301" spans="1:1">
      <c r="A301" s="30"/>
    </row>
    <row r="302" spans="1:1">
      <c r="A302" s="30"/>
    </row>
    <row r="303" spans="1:1">
      <c r="A303" s="30"/>
    </row>
    <row r="304" spans="1:1">
      <c r="A304" s="30"/>
    </row>
    <row r="305" spans="1:1">
      <c r="A305" s="30"/>
    </row>
    <row r="306" spans="1:1">
      <c r="A306" s="30"/>
    </row>
    <row r="307" spans="1:1">
      <c r="A307" s="30"/>
    </row>
    <row r="308" spans="1:1">
      <c r="A308" s="30"/>
    </row>
    <row r="309" spans="1:1">
      <c r="A309" s="30"/>
    </row>
    <row r="310" spans="1:1">
      <c r="A310" s="30"/>
    </row>
    <row r="311" spans="1:1">
      <c r="A311" s="30"/>
    </row>
    <row r="312" spans="1:1">
      <c r="A312" s="30"/>
    </row>
    <row r="313" spans="1:1">
      <c r="A313" s="30"/>
    </row>
    <row r="314" spans="1:1">
      <c r="A314" s="30"/>
    </row>
    <row r="315" spans="1:1">
      <c r="A315" s="30"/>
    </row>
    <row r="316" spans="1:1">
      <c r="A316" s="30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topLeftCell="A10" zoomScaleNormal="100" zoomScaleSheetLayoutView="100" workbookViewId="0">
      <selection activeCell="F31" sqref="F31"/>
    </sheetView>
  </sheetViews>
  <sheetFormatPr defaultRowHeight="18.75"/>
  <cols>
    <col min="1" max="1" width="58.28515625" style="26" customWidth="1"/>
    <col min="2" max="2" width="6.140625" style="28" customWidth="1"/>
    <col min="3" max="4" width="14.7109375" style="28" customWidth="1"/>
    <col min="5" max="5" width="14.42578125" style="28" customWidth="1"/>
    <col min="6" max="6" width="14" style="28" customWidth="1"/>
    <col min="7" max="7" width="14.42578125" style="28" customWidth="1"/>
    <col min="8" max="8" width="13.85546875" style="107" customWidth="1"/>
    <col min="9" max="9" width="10" style="26" customWidth="1"/>
    <col min="10" max="10" width="9.5703125" style="26" customWidth="1"/>
    <col min="11" max="16384" width="9.140625" style="26"/>
  </cols>
  <sheetData>
    <row r="1" spans="1:8" ht="45" customHeight="1">
      <c r="A1" s="500" t="s">
        <v>116</v>
      </c>
      <c r="B1" s="500"/>
      <c r="C1" s="500"/>
      <c r="D1" s="500"/>
      <c r="E1" s="500"/>
      <c r="F1" s="500"/>
      <c r="G1" s="500"/>
      <c r="H1" s="500"/>
    </row>
    <row r="2" spans="1:8" ht="50.25" customHeight="1">
      <c r="A2" s="501" t="s">
        <v>203</v>
      </c>
      <c r="B2" s="502" t="s">
        <v>12</v>
      </c>
      <c r="C2" s="506" t="s">
        <v>479</v>
      </c>
      <c r="D2" s="506"/>
      <c r="E2" s="503" t="s">
        <v>482</v>
      </c>
      <c r="F2" s="504"/>
      <c r="G2" s="504"/>
      <c r="H2" s="505"/>
    </row>
    <row r="3" spans="1:8" ht="69.75" customHeight="1">
      <c r="A3" s="501"/>
      <c r="B3" s="502"/>
      <c r="C3" s="352" t="s">
        <v>480</v>
      </c>
      <c r="D3" s="353" t="s">
        <v>481</v>
      </c>
      <c r="E3" s="354" t="s">
        <v>187</v>
      </c>
      <c r="F3" s="354" t="s">
        <v>175</v>
      </c>
      <c r="G3" s="354" t="s">
        <v>198</v>
      </c>
      <c r="H3" s="355" t="s">
        <v>199</v>
      </c>
    </row>
    <row r="4" spans="1:8" ht="11.25" customHeight="1">
      <c r="A4" s="356">
        <v>1</v>
      </c>
      <c r="B4" s="357">
        <v>2</v>
      </c>
      <c r="C4" s="356">
        <v>3</v>
      </c>
      <c r="D4" s="356">
        <v>4</v>
      </c>
      <c r="E4" s="356">
        <v>5</v>
      </c>
      <c r="F4" s="357">
        <v>6</v>
      </c>
      <c r="G4" s="356">
        <v>7</v>
      </c>
      <c r="H4" s="358">
        <v>8</v>
      </c>
    </row>
    <row r="5" spans="1:8" ht="28.5" customHeight="1">
      <c r="A5" s="499" t="s">
        <v>112</v>
      </c>
      <c r="B5" s="499"/>
      <c r="C5" s="499"/>
      <c r="D5" s="499"/>
      <c r="E5" s="499"/>
      <c r="F5" s="499"/>
      <c r="G5" s="499"/>
      <c r="H5" s="499"/>
    </row>
    <row r="6" spans="1:8" ht="56.25" customHeight="1">
      <c r="A6" s="307" t="s">
        <v>51</v>
      </c>
      <c r="B6" s="308">
        <v>2000</v>
      </c>
      <c r="C6" s="147">
        <v>1748</v>
      </c>
      <c r="D6" s="147">
        <v>2487</v>
      </c>
      <c r="E6" s="147">
        <v>2802</v>
      </c>
      <c r="F6" s="359">
        <v>2699</v>
      </c>
      <c r="G6" s="147">
        <f>F6-E6</f>
        <v>-103</v>
      </c>
      <c r="H6" s="328">
        <f>F6/E6*100</f>
        <v>96.324054246966455</v>
      </c>
    </row>
    <row r="7" spans="1:8" ht="28.5" customHeight="1">
      <c r="A7" s="307" t="s">
        <v>275</v>
      </c>
      <c r="B7" s="308">
        <v>2010</v>
      </c>
      <c r="C7" s="147">
        <v>-106</v>
      </c>
      <c r="D7" s="147">
        <f>-38+-166</f>
        <v>-204</v>
      </c>
      <c r="E7" s="331">
        <v>-15</v>
      </c>
      <c r="F7" s="147">
        <v>-166</v>
      </c>
      <c r="G7" s="147"/>
      <c r="H7" s="328">
        <f t="shared" ref="H7:H30" si="0">F7/E7*100</f>
        <v>1106.6666666666667</v>
      </c>
    </row>
    <row r="8" spans="1:8" ht="24" customHeight="1">
      <c r="A8" s="303" t="s">
        <v>136</v>
      </c>
      <c r="B8" s="308">
        <v>2020</v>
      </c>
      <c r="C8" s="147"/>
      <c r="D8" s="147"/>
      <c r="E8" s="147"/>
      <c r="F8" s="147"/>
      <c r="G8" s="147">
        <f>F8-E8</f>
        <v>0</v>
      </c>
      <c r="H8" s="328" t="e">
        <f t="shared" si="0"/>
        <v>#DIV/0!</v>
      </c>
    </row>
    <row r="9" spans="1:8" s="27" customFormat="1" ht="22.5" customHeight="1">
      <c r="A9" s="307" t="s">
        <v>62</v>
      </c>
      <c r="B9" s="308">
        <v>2030</v>
      </c>
      <c r="C9" s="147" t="s">
        <v>256</v>
      </c>
      <c r="D9" s="147"/>
      <c r="E9" s="147" t="s">
        <v>256</v>
      </c>
      <c r="F9" s="147" t="s">
        <v>256</v>
      </c>
      <c r="G9" s="147"/>
      <c r="H9" s="328" t="e">
        <f t="shared" si="0"/>
        <v>#VALUE!</v>
      </c>
    </row>
    <row r="10" spans="1:8" ht="18" customHeight="1">
      <c r="A10" s="360" t="s">
        <v>98</v>
      </c>
      <c r="B10" s="361">
        <v>2031</v>
      </c>
      <c r="C10" s="326" t="s">
        <v>256</v>
      </c>
      <c r="D10" s="326" t="s">
        <v>256</v>
      </c>
      <c r="E10" s="326" t="s">
        <v>256</v>
      </c>
      <c r="F10" s="326" t="s">
        <v>256</v>
      </c>
      <c r="G10" s="326"/>
      <c r="H10" s="328" t="e">
        <f t="shared" si="0"/>
        <v>#VALUE!</v>
      </c>
    </row>
    <row r="11" spans="1:8" ht="23.25" customHeight="1">
      <c r="A11" s="307" t="s">
        <v>21</v>
      </c>
      <c r="B11" s="308">
        <v>2040</v>
      </c>
      <c r="C11" s="147" t="s">
        <v>256</v>
      </c>
      <c r="D11" s="147" t="s">
        <v>256</v>
      </c>
      <c r="E11" s="147" t="s">
        <v>256</v>
      </c>
      <c r="F11" s="147" t="s">
        <v>256</v>
      </c>
      <c r="G11" s="147"/>
      <c r="H11" s="328" t="e">
        <f t="shared" si="0"/>
        <v>#VALUE!</v>
      </c>
    </row>
    <row r="12" spans="1:8" ht="23.25" customHeight="1">
      <c r="A12" s="307" t="s">
        <v>396</v>
      </c>
      <c r="B12" s="308">
        <v>2050</v>
      </c>
      <c r="C12" s="147" t="s">
        <v>256</v>
      </c>
      <c r="D12" s="147" t="s">
        <v>256</v>
      </c>
      <c r="E12" s="147" t="s">
        <v>256</v>
      </c>
      <c r="F12" s="147" t="s">
        <v>256</v>
      </c>
      <c r="G12" s="147"/>
      <c r="H12" s="328" t="e">
        <f t="shared" si="0"/>
        <v>#VALUE!</v>
      </c>
    </row>
    <row r="13" spans="1:8" ht="22.5" customHeight="1">
      <c r="A13" s="307" t="s">
        <v>397</v>
      </c>
      <c r="B13" s="308">
        <v>2060</v>
      </c>
      <c r="C13" s="147" t="s">
        <v>256</v>
      </c>
      <c r="D13" s="147" t="s">
        <v>256</v>
      </c>
      <c r="E13" s="147" t="s">
        <v>256</v>
      </c>
      <c r="F13" s="147" t="s">
        <v>256</v>
      </c>
      <c r="G13" s="147"/>
      <c r="H13" s="328" t="e">
        <f t="shared" si="0"/>
        <v>#VALUE!</v>
      </c>
    </row>
    <row r="14" spans="1:8" ht="43.5" customHeight="1">
      <c r="A14" s="307" t="s">
        <v>52</v>
      </c>
      <c r="B14" s="308">
        <v>2070</v>
      </c>
      <c r="C14" s="147">
        <v>2096</v>
      </c>
      <c r="D14" s="147">
        <f>SUM(D6,D7,D8,D9,D11,D12,D13)+'1. Фін результат'!D70</f>
        <v>3637</v>
      </c>
      <c r="E14" s="147">
        <f>SUM(E6,E7,E8,E9,E11,E12,E13)+'1. Фін результат'!E70</f>
        <v>2810</v>
      </c>
      <c r="F14" s="147">
        <f>SUM(F6,F7,F8,F9,F11,F12,F13)+'1. Фін результат'!F70</f>
        <v>3637</v>
      </c>
      <c r="G14" s="147">
        <f>F14-E14</f>
        <v>827</v>
      </c>
      <c r="H14" s="328">
        <f t="shared" si="0"/>
        <v>129.4306049822064</v>
      </c>
    </row>
    <row r="15" spans="1:8" ht="45.75" customHeight="1">
      <c r="A15" s="499" t="s">
        <v>113</v>
      </c>
      <c r="B15" s="499"/>
      <c r="C15" s="499"/>
      <c r="D15" s="499"/>
      <c r="E15" s="499"/>
      <c r="F15" s="499"/>
      <c r="G15" s="499"/>
      <c r="H15" s="499"/>
    </row>
    <row r="16" spans="1:8" ht="30.75" customHeight="1">
      <c r="A16" s="307" t="s">
        <v>275</v>
      </c>
      <c r="B16" s="308">
        <v>2100</v>
      </c>
      <c r="C16" s="147">
        <v>106</v>
      </c>
      <c r="D16" s="147">
        <v>38</v>
      </c>
      <c r="E16" s="331">
        <v>15</v>
      </c>
      <c r="F16" s="147">
        <v>0</v>
      </c>
      <c r="G16" s="147">
        <f>F16-E16</f>
        <v>-15</v>
      </c>
      <c r="H16" s="328">
        <f t="shared" si="0"/>
        <v>0</v>
      </c>
    </row>
    <row r="17" spans="1:9" s="27" customFormat="1" ht="27" customHeight="1">
      <c r="A17" s="307" t="s">
        <v>115</v>
      </c>
      <c r="B17" s="356">
        <v>2110</v>
      </c>
      <c r="C17" s="147">
        <v>255</v>
      </c>
      <c r="D17" s="147">
        <f>56+357</f>
        <v>413</v>
      </c>
      <c r="E17" s="331">
        <v>5</v>
      </c>
      <c r="F17" s="147">
        <v>357</v>
      </c>
      <c r="G17" s="147">
        <f>F17-E17</f>
        <v>352</v>
      </c>
      <c r="H17" s="328">
        <f t="shared" si="0"/>
        <v>7140.0000000000009</v>
      </c>
    </row>
    <row r="18" spans="1:9" ht="57" customHeight="1">
      <c r="A18" s="307" t="s">
        <v>247</v>
      </c>
      <c r="B18" s="356">
        <v>2120</v>
      </c>
      <c r="C18" s="147">
        <v>5868</v>
      </c>
      <c r="D18" s="147">
        <f>2909+3834</f>
        <v>6743</v>
      </c>
      <c r="E18" s="147">
        <v>1580</v>
      </c>
      <c r="F18" s="147">
        <v>3834</v>
      </c>
      <c r="G18" s="147">
        <f>F18-E18</f>
        <v>2254</v>
      </c>
      <c r="H18" s="328">
        <f t="shared" si="0"/>
        <v>242.65822784810126</v>
      </c>
    </row>
    <row r="19" spans="1:9" ht="60" customHeight="1">
      <c r="A19" s="307" t="s">
        <v>248</v>
      </c>
      <c r="B19" s="356">
        <v>2130</v>
      </c>
      <c r="C19" s="147" t="s">
        <v>256</v>
      </c>
      <c r="D19" s="147" t="s">
        <v>256</v>
      </c>
      <c r="E19" s="147" t="s">
        <v>256</v>
      </c>
      <c r="F19" s="147" t="s">
        <v>256</v>
      </c>
      <c r="G19" s="147"/>
      <c r="H19" s="328" t="e">
        <f t="shared" si="0"/>
        <v>#VALUE!</v>
      </c>
    </row>
    <row r="20" spans="1:9" s="29" customFormat="1" ht="60" customHeight="1">
      <c r="A20" s="362" t="s">
        <v>179</v>
      </c>
      <c r="B20" s="363">
        <v>2140</v>
      </c>
      <c r="C20" s="147">
        <v>3413</v>
      </c>
      <c r="D20" s="147">
        <f>SUM(D21:D25)+SUM(D27:D29)</f>
        <v>4044</v>
      </c>
      <c r="E20" s="147">
        <f>SUM(E21:E25)+SUM(E27:E29)</f>
        <v>1785</v>
      </c>
      <c r="F20" s="147">
        <f>SUM(F21:F25)+SUM(F27:F29)</f>
        <v>2115</v>
      </c>
      <c r="G20" s="147">
        <f t="shared" ref="G20:G31" si="1">F20-E20</f>
        <v>330</v>
      </c>
      <c r="H20" s="328">
        <f t="shared" si="0"/>
        <v>118.4873949579832</v>
      </c>
      <c r="I20" s="26"/>
    </row>
    <row r="21" spans="1:9" ht="27" customHeight="1">
      <c r="A21" s="307" t="s">
        <v>73</v>
      </c>
      <c r="B21" s="356">
        <v>2141</v>
      </c>
      <c r="C21" s="147"/>
      <c r="D21" s="147"/>
      <c r="E21" s="147"/>
      <c r="F21" s="147"/>
      <c r="G21" s="147">
        <f t="shared" si="1"/>
        <v>0</v>
      </c>
      <c r="H21" s="328" t="e">
        <f t="shared" si="0"/>
        <v>#DIV/0!</v>
      </c>
    </row>
    <row r="22" spans="1:9" ht="24.75" customHeight="1">
      <c r="A22" s="307" t="s">
        <v>87</v>
      </c>
      <c r="B22" s="356">
        <v>2142</v>
      </c>
      <c r="C22" s="147"/>
      <c r="D22" s="147"/>
      <c r="E22" s="147"/>
      <c r="F22" s="147"/>
      <c r="G22" s="147">
        <f t="shared" si="1"/>
        <v>0</v>
      </c>
      <c r="H22" s="328" t="e">
        <f t="shared" si="0"/>
        <v>#DIV/0!</v>
      </c>
    </row>
    <row r="23" spans="1:9" ht="24.75" customHeight="1">
      <c r="A23" s="307" t="s">
        <v>82</v>
      </c>
      <c r="B23" s="356">
        <v>2143</v>
      </c>
      <c r="C23" s="147"/>
      <c r="D23" s="147"/>
      <c r="E23" s="147"/>
      <c r="F23" s="147"/>
      <c r="G23" s="147">
        <f t="shared" si="1"/>
        <v>0</v>
      </c>
      <c r="H23" s="328" t="e">
        <f t="shared" si="0"/>
        <v>#DIV/0!</v>
      </c>
    </row>
    <row r="24" spans="1:9" ht="24.75" customHeight="1">
      <c r="A24" s="307" t="s">
        <v>71</v>
      </c>
      <c r="B24" s="356">
        <v>2144</v>
      </c>
      <c r="C24" s="147">
        <v>3151</v>
      </c>
      <c r="D24" s="147">
        <f>1781+1952</f>
        <v>3733</v>
      </c>
      <c r="E24" s="147">
        <v>1648</v>
      </c>
      <c r="F24" s="147">
        <v>1952</v>
      </c>
      <c r="G24" s="147">
        <f t="shared" si="1"/>
        <v>304</v>
      </c>
      <c r="H24" s="328">
        <f t="shared" si="0"/>
        <v>118.44660194174756</v>
      </c>
    </row>
    <row r="25" spans="1:9" s="27" customFormat="1" ht="28.5" customHeight="1">
      <c r="A25" s="307" t="s">
        <v>127</v>
      </c>
      <c r="B25" s="356">
        <v>2145</v>
      </c>
      <c r="C25" s="147">
        <f>SUM(C26:C27)</f>
        <v>0</v>
      </c>
      <c r="D25" s="147">
        <f>SUM(D26:D27)</f>
        <v>0</v>
      </c>
      <c r="E25" s="147">
        <f>SUM(E26:E27)</f>
        <v>0</v>
      </c>
      <c r="F25" s="147">
        <f>SUM(F26:F27)</f>
        <v>0</v>
      </c>
      <c r="G25" s="147">
        <f t="shared" si="1"/>
        <v>0</v>
      </c>
      <c r="H25" s="328" t="e">
        <f t="shared" si="0"/>
        <v>#DIV/0!</v>
      </c>
    </row>
    <row r="26" spans="1:9" ht="47.25" customHeight="1">
      <c r="A26" s="360" t="s">
        <v>99</v>
      </c>
      <c r="B26" s="364" t="s">
        <v>158</v>
      </c>
      <c r="C26" s="326"/>
      <c r="D26" s="326"/>
      <c r="E26" s="326"/>
      <c r="F26" s="326"/>
      <c r="G26" s="326">
        <f t="shared" si="1"/>
        <v>0</v>
      </c>
      <c r="H26" s="328" t="e">
        <f t="shared" si="0"/>
        <v>#DIV/0!</v>
      </c>
    </row>
    <row r="27" spans="1:9" ht="21.75" customHeight="1">
      <c r="A27" s="360" t="s">
        <v>22</v>
      </c>
      <c r="B27" s="364" t="s">
        <v>159</v>
      </c>
      <c r="C27" s="326"/>
      <c r="D27" s="326"/>
      <c r="E27" s="326"/>
      <c r="F27" s="326"/>
      <c r="G27" s="326">
        <f t="shared" si="1"/>
        <v>0</v>
      </c>
      <c r="H27" s="328" t="e">
        <f t="shared" si="0"/>
        <v>#DIV/0!</v>
      </c>
    </row>
    <row r="28" spans="1:9" s="27" customFormat="1" ht="25.5" customHeight="1">
      <c r="A28" s="307" t="s">
        <v>398</v>
      </c>
      <c r="B28" s="356">
        <v>2146</v>
      </c>
      <c r="C28" s="147"/>
      <c r="D28" s="147"/>
      <c r="E28" s="147"/>
      <c r="F28" s="147"/>
      <c r="G28" s="147">
        <f t="shared" si="1"/>
        <v>0</v>
      </c>
      <c r="H28" s="328" t="e">
        <f t="shared" si="0"/>
        <v>#DIV/0!</v>
      </c>
    </row>
    <row r="29" spans="1:9" ht="27" customHeight="1">
      <c r="A29" s="307" t="s">
        <v>546</v>
      </c>
      <c r="B29" s="356">
        <v>2147</v>
      </c>
      <c r="C29" s="147">
        <v>262</v>
      </c>
      <c r="D29" s="147">
        <f>148+163</f>
        <v>311</v>
      </c>
      <c r="E29" s="147">
        <v>137</v>
      </c>
      <c r="F29" s="147">
        <v>163</v>
      </c>
      <c r="G29" s="147">
        <f t="shared" si="1"/>
        <v>26</v>
      </c>
      <c r="H29" s="328">
        <f t="shared" si="0"/>
        <v>118.97810218978103</v>
      </c>
    </row>
    <row r="30" spans="1:9" s="27" customFormat="1" ht="42" customHeight="1">
      <c r="A30" s="307" t="s">
        <v>554</v>
      </c>
      <c r="B30" s="356">
        <v>2150</v>
      </c>
      <c r="C30" s="147">
        <v>3783</v>
      </c>
      <c r="D30" s="147">
        <f>2124+2334</f>
        <v>4458</v>
      </c>
      <c r="E30" s="147">
        <v>2015</v>
      </c>
      <c r="F30" s="147">
        <v>2334</v>
      </c>
      <c r="G30" s="147">
        <f t="shared" si="1"/>
        <v>319</v>
      </c>
      <c r="H30" s="328">
        <f t="shared" si="0"/>
        <v>115.83126550868485</v>
      </c>
    </row>
    <row r="31" spans="1:9" s="27" customFormat="1" ht="36.75" customHeight="1">
      <c r="A31" s="362" t="s">
        <v>190</v>
      </c>
      <c r="B31" s="363">
        <v>2200</v>
      </c>
      <c r="C31" s="147">
        <f>SUM(C16,C17:C19,C20,C30)</f>
        <v>13425</v>
      </c>
      <c r="D31" s="147">
        <f>SUM(D16,D17:D19,D20,D30)</f>
        <v>15696</v>
      </c>
      <c r="E31" s="147">
        <f>SUM(E16,E17:E19,E20,E30)</f>
        <v>5400</v>
      </c>
      <c r="F31" s="147">
        <f>SUM(F16,F17:F19,F20,F30)</f>
        <v>8640</v>
      </c>
      <c r="G31" s="147">
        <f t="shared" si="1"/>
        <v>3240</v>
      </c>
      <c r="H31" s="328">
        <f>F31/E31*100</f>
        <v>160</v>
      </c>
      <c r="I31" s="26"/>
    </row>
    <row r="32" spans="1:9" s="27" customFormat="1" ht="10.5" customHeight="1">
      <c r="A32" s="35"/>
      <c r="B32" s="28"/>
      <c r="C32" s="28"/>
      <c r="D32" s="28"/>
      <c r="E32" s="28"/>
      <c r="F32" s="28"/>
      <c r="G32" s="28"/>
      <c r="H32" s="107"/>
    </row>
    <row r="33" spans="1:10" s="2" customFormat="1" ht="33" customHeight="1">
      <c r="A33" s="52" t="s">
        <v>495</v>
      </c>
      <c r="B33" s="468" t="s">
        <v>295</v>
      </c>
      <c r="C33" s="468"/>
      <c r="D33" s="69"/>
      <c r="E33" s="54"/>
      <c r="F33" s="472" t="s">
        <v>567</v>
      </c>
      <c r="G33" s="472"/>
      <c r="H33" s="472"/>
    </row>
    <row r="34" spans="1:10" s="1" customFormat="1">
      <c r="A34" s="61" t="s">
        <v>238</v>
      </c>
      <c r="B34" s="62"/>
      <c r="C34" s="61" t="s">
        <v>298</v>
      </c>
      <c r="D34" s="61"/>
      <c r="E34" s="62"/>
      <c r="F34" s="498" t="s">
        <v>239</v>
      </c>
      <c r="G34" s="498"/>
      <c r="H34" s="498"/>
    </row>
    <row r="35" spans="1:10" s="28" customFormat="1">
      <c r="A35" s="218" t="s">
        <v>568</v>
      </c>
      <c r="H35" s="107"/>
      <c r="I35" s="26"/>
      <c r="J35" s="26"/>
    </row>
    <row r="36" spans="1:10" s="28" customFormat="1">
      <c r="A36" s="33"/>
      <c r="H36" s="107"/>
      <c r="I36" s="26"/>
      <c r="J36" s="26"/>
    </row>
    <row r="37" spans="1:10" s="28" customFormat="1">
      <c r="A37" s="33"/>
      <c r="H37" s="107"/>
      <c r="I37" s="26"/>
      <c r="J37" s="26"/>
    </row>
    <row r="38" spans="1:10" s="28" customFormat="1">
      <c r="A38" s="33"/>
      <c r="H38" s="107"/>
      <c r="I38" s="26"/>
      <c r="J38" s="26"/>
    </row>
    <row r="39" spans="1:10" s="28" customFormat="1">
      <c r="A39" s="33"/>
      <c r="H39" s="107"/>
      <c r="I39" s="26"/>
      <c r="J39" s="26"/>
    </row>
    <row r="40" spans="1:10" s="28" customFormat="1">
      <c r="A40" s="33"/>
      <c r="H40" s="107"/>
      <c r="I40" s="26"/>
      <c r="J40" s="26"/>
    </row>
    <row r="41" spans="1:10" s="28" customFormat="1">
      <c r="A41" s="33"/>
      <c r="H41" s="107"/>
      <c r="I41" s="26"/>
      <c r="J41" s="26"/>
    </row>
    <row r="42" spans="1:10" s="28" customFormat="1">
      <c r="A42" s="33"/>
      <c r="H42" s="107"/>
      <c r="I42" s="26"/>
      <c r="J42" s="26"/>
    </row>
    <row r="43" spans="1:10" s="28" customFormat="1">
      <c r="A43" s="33"/>
      <c r="H43" s="107"/>
      <c r="I43" s="26"/>
      <c r="J43" s="26"/>
    </row>
    <row r="44" spans="1:10" s="28" customFormat="1">
      <c r="A44" s="33"/>
      <c r="H44" s="107"/>
      <c r="I44" s="26"/>
      <c r="J44" s="26"/>
    </row>
    <row r="45" spans="1:10" s="28" customFormat="1">
      <c r="A45" s="33"/>
      <c r="H45" s="107"/>
      <c r="I45" s="26"/>
      <c r="J45" s="26"/>
    </row>
    <row r="46" spans="1:10" s="28" customFormat="1">
      <c r="A46" s="33"/>
      <c r="H46" s="107"/>
      <c r="I46" s="26"/>
      <c r="J46" s="26"/>
    </row>
    <row r="47" spans="1:10" s="28" customFormat="1">
      <c r="A47" s="33"/>
      <c r="H47" s="107"/>
      <c r="I47" s="26"/>
      <c r="J47" s="26"/>
    </row>
    <row r="48" spans="1:10" s="28" customFormat="1">
      <c r="A48" s="33"/>
      <c r="H48" s="107"/>
      <c r="I48" s="26"/>
      <c r="J48" s="26"/>
    </row>
    <row r="49" spans="1:10" s="28" customFormat="1">
      <c r="A49" s="33"/>
      <c r="H49" s="107"/>
      <c r="I49" s="26"/>
      <c r="J49" s="26"/>
    </row>
    <row r="50" spans="1:10" s="28" customFormat="1">
      <c r="A50" s="33"/>
      <c r="H50" s="107"/>
      <c r="I50" s="26"/>
      <c r="J50" s="26"/>
    </row>
    <row r="51" spans="1:10" s="28" customFormat="1">
      <c r="A51" s="33"/>
      <c r="H51" s="107"/>
      <c r="I51" s="26"/>
      <c r="J51" s="26"/>
    </row>
    <row r="52" spans="1:10" s="28" customFormat="1">
      <c r="A52" s="33"/>
      <c r="H52" s="107"/>
      <c r="I52" s="26"/>
      <c r="J52" s="26"/>
    </row>
    <row r="53" spans="1:10" s="28" customFormat="1">
      <c r="A53" s="33"/>
      <c r="H53" s="107"/>
      <c r="I53" s="26"/>
      <c r="J53" s="26"/>
    </row>
    <row r="54" spans="1:10" s="28" customFormat="1">
      <c r="A54" s="33"/>
      <c r="H54" s="107"/>
      <c r="I54" s="26"/>
      <c r="J54" s="26"/>
    </row>
    <row r="55" spans="1:10" s="28" customFormat="1">
      <c r="A55" s="33"/>
      <c r="H55" s="107"/>
      <c r="I55" s="26"/>
      <c r="J55" s="26"/>
    </row>
    <row r="56" spans="1:10" s="28" customFormat="1">
      <c r="A56" s="33"/>
      <c r="H56" s="107"/>
      <c r="I56" s="26"/>
      <c r="J56" s="26"/>
    </row>
    <row r="57" spans="1:10" s="28" customFormat="1">
      <c r="A57" s="33"/>
      <c r="H57" s="107"/>
      <c r="I57" s="26"/>
      <c r="J57" s="26"/>
    </row>
    <row r="58" spans="1:10" s="28" customFormat="1">
      <c r="A58" s="33"/>
      <c r="H58" s="107"/>
      <c r="I58" s="26"/>
      <c r="J58" s="26"/>
    </row>
    <row r="59" spans="1:10" s="28" customFormat="1">
      <c r="A59" s="33"/>
      <c r="H59" s="107"/>
      <c r="I59" s="26"/>
      <c r="J59" s="26"/>
    </row>
    <row r="60" spans="1:10" s="28" customFormat="1">
      <c r="A60" s="33"/>
      <c r="H60" s="107"/>
      <c r="I60" s="26"/>
      <c r="J60" s="26"/>
    </row>
    <row r="61" spans="1:10" s="28" customFormat="1">
      <c r="A61" s="33"/>
      <c r="H61" s="107"/>
      <c r="I61" s="26"/>
      <c r="J61" s="26"/>
    </row>
    <row r="62" spans="1:10" s="28" customFormat="1">
      <c r="A62" s="33"/>
      <c r="H62" s="107"/>
      <c r="I62" s="26"/>
      <c r="J62" s="26"/>
    </row>
    <row r="63" spans="1:10" s="28" customFormat="1">
      <c r="A63" s="33"/>
      <c r="H63" s="107"/>
      <c r="I63" s="26"/>
      <c r="J63" s="26"/>
    </row>
    <row r="64" spans="1:10" s="28" customFormat="1">
      <c r="A64" s="33"/>
      <c r="H64" s="107"/>
      <c r="I64" s="26"/>
      <c r="J64" s="26"/>
    </row>
    <row r="65" spans="1:10" s="28" customFormat="1">
      <c r="A65" s="33"/>
      <c r="H65" s="107"/>
      <c r="I65" s="26"/>
      <c r="J65" s="26"/>
    </row>
    <row r="66" spans="1:10" s="28" customFormat="1">
      <c r="A66" s="33"/>
      <c r="H66" s="107"/>
      <c r="I66" s="26"/>
      <c r="J66" s="26"/>
    </row>
    <row r="67" spans="1:10" s="28" customFormat="1">
      <c r="A67" s="33"/>
      <c r="H67" s="107"/>
      <c r="I67" s="26"/>
      <c r="J67" s="26"/>
    </row>
    <row r="68" spans="1:10" s="28" customFormat="1">
      <c r="A68" s="33"/>
      <c r="H68" s="107"/>
      <c r="I68" s="26"/>
      <c r="J68" s="26"/>
    </row>
    <row r="69" spans="1:10" s="28" customFormat="1">
      <c r="A69" s="33"/>
      <c r="H69" s="107"/>
      <c r="I69" s="26"/>
      <c r="J69" s="26"/>
    </row>
    <row r="70" spans="1:10" s="28" customFormat="1">
      <c r="A70" s="33"/>
      <c r="H70" s="107"/>
      <c r="I70" s="26"/>
      <c r="J70" s="26"/>
    </row>
    <row r="71" spans="1:10" s="28" customFormat="1">
      <c r="A71" s="33"/>
      <c r="H71" s="107"/>
      <c r="I71" s="26"/>
      <c r="J71" s="26"/>
    </row>
    <row r="72" spans="1:10" s="28" customFormat="1">
      <c r="A72" s="33"/>
      <c r="H72" s="107"/>
      <c r="I72" s="26"/>
      <c r="J72" s="26"/>
    </row>
    <row r="73" spans="1:10" s="28" customFormat="1">
      <c r="A73" s="33"/>
      <c r="H73" s="107"/>
      <c r="I73" s="26"/>
      <c r="J73" s="26"/>
    </row>
    <row r="74" spans="1:10" s="28" customFormat="1">
      <c r="A74" s="33"/>
      <c r="H74" s="107"/>
      <c r="I74" s="26"/>
      <c r="J74" s="26"/>
    </row>
    <row r="75" spans="1:10" s="28" customFormat="1">
      <c r="A75" s="33"/>
      <c r="H75" s="107"/>
      <c r="I75" s="26"/>
      <c r="J75" s="26"/>
    </row>
    <row r="76" spans="1:10" s="28" customFormat="1">
      <c r="A76" s="33"/>
      <c r="H76" s="107"/>
      <c r="I76" s="26"/>
      <c r="J76" s="26"/>
    </row>
    <row r="77" spans="1:10" s="28" customFormat="1">
      <c r="A77" s="33"/>
      <c r="H77" s="107"/>
      <c r="I77" s="26"/>
      <c r="J77" s="26"/>
    </row>
    <row r="78" spans="1:10" s="28" customFormat="1">
      <c r="A78" s="33"/>
      <c r="H78" s="107"/>
      <c r="I78" s="26"/>
      <c r="J78" s="26"/>
    </row>
    <row r="79" spans="1:10" s="28" customFormat="1">
      <c r="A79" s="33"/>
      <c r="H79" s="107"/>
      <c r="I79" s="26"/>
      <c r="J79" s="26"/>
    </row>
    <row r="80" spans="1:10" s="28" customFormat="1">
      <c r="A80" s="33"/>
      <c r="H80" s="107"/>
      <c r="I80" s="26"/>
      <c r="J80" s="26"/>
    </row>
    <row r="81" spans="1:10" s="28" customFormat="1">
      <c r="A81" s="33"/>
      <c r="H81" s="107"/>
      <c r="I81" s="26"/>
      <c r="J81" s="26"/>
    </row>
    <row r="82" spans="1:10" s="28" customFormat="1">
      <c r="A82" s="33"/>
      <c r="H82" s="107"/>
      <c r="I82" s="26"/>
      <c r="J82" s="26"/>
    </row>
    <row r="83" spans="1:10" s="28" customFormat="1">
      <c r="A83" s="33"/>
      <c r="H83" s="107"/>
      <c r="I83" s="26"/>
      <c r="J83" s="26"/>
    </row>
    <row r="84" spans="1:10" s="28" customFormat="1">
      <c r="A84" s="33"/>
      <c r="H84" s="107"/>
      <c r="I84" s="26"/>
      <c r="J84" s="26"/>
    </row>
    <row r="85" spans="1:10" s="28" customFormat="1">
      <c r="A85" s="33"/>
      <c r="H85" s="107"/>
      <c r="I85" s="26"/>
      <c r="J85" s="26"/>
    </row>
    <row r="86" spans="1:10" s="28" customFormat="1">
      <c r="A86" s="33"/>
      <c r="H86" s="107"/>
      <c r="I86" s="26"/>
      <c r="J86" s="26"/>
    </row>
    <row r="87" spans="1:10" s="28" customFormat="1">
      <c r="A87" s="33"/>
      <c r="H87" s="107"/>
      <c r="I87" s="26"/>
      <c r="J87" s="26"/>
    </row>
    <row r="88" spans="1:10" s="28" customFormat="1">
      <c r="A88" s="33"/>
      <c r="H88" s="107"/>
      <c r="I88" s="26"/>
      <c r="J88" s="26"/>
    </row>
    <row r="89" spans="1:10" s="28" customFormat="1">
      <c r="A89" s="33"/>
      <c r="H89" s="107"/>
      <c r="I89" s="26"/>
      <c r="J89" s="26"/>
    </row>
    <row r="90" spans="1:10" s="28" customFormat="1">
      <c r="A90" s="33"/>
      <c r="H90" s="107"/>
      <c r="I90" s="26"/>
      <c r="J90" s="26"/>
    </row>
    <row r="91" spans="1:10" s="28" customFormat="1">
      <c r="A91" s="33"/>
      <c r="H91" s="107"/>
      <c r="I91" s="26"/>
      <c r="J91" s="26"/>
    </row>
    <row r="92" spans="1:10" s="28" customFormat="1">
      <c r="A92" s="33"/>
      <c r="H92" s="107"/>
      <c r="I92" s="26"/>
      <c r="J92" s="26"/>
    </row>
    <row r="93" spans="1:10" s="28" customFormat="1">
      <c r="A93" s="33"/>
      <c r="H93" s="107"/>
      <c r="I93" s="26"/>
      <c r="J93" s="26"/>
    </row>
    <row r="94" spans="1:10" s="28" customFormat="1">
      <c r="A94" s="33"/>
      <c r="H94" s="107"/>
      <c r="I94" s="26"/>
      <c r="J94" s="26"/>
    </row>
    <row r="95" spans="1:10" s="28" customFormat="1">
      <c r="A95" s="33"/>
      <c r="H95" s="107"/>
      <c r="I95" s="26"/>
      <c r="J95" s="26"/>
    </row>
    <row r="96" spans="1:10" s="28" customFormat="1">
      <c r="A96" s="33"/>
      <c r="H96" s="107"/>
      <c r="I96" s="26"/>
      <c r="J96" s="26"/>
    </row>
    <row r="97" spans="1:10" s="28" customFormat="1">
      <c r="A97" s="33"/>
      <c r="H97" s="107"/>
      <c r="I97" s="26"/>
      <c r="J97" s="26"/>
    </row>
    <row r="98" spans="1:10" s="28" customFormat="1">
      <c r="A98" s="33"/>
      <c r="H98" s="107"/>
      <c r="I98" s="26"/>
      <c r="J98" s="26"/>
    </row>
    <row r="99" spans="1:10" s="28" customFormat="1">
      <c r="A99" s="33"/>
      <c r="H99" s="107"/>
      <c r="I99" s="26"/>
      <c r="J99" s="26"/>
    </row>
    <row r="100" spans="1:10" s="28" customFormat="1">
      <c r="A100" s="33"/>
      <c r="H100" s="107"/>
      <c r="I100" s="26"/>
      <c r="J100" s="26"/>
    </row>
    <row r="101" spans="1:10" s="28" customFormat="1">
      <c r="A101" s="33"/>
      <c r="H101" s="107"/>
      <c r="I101" s="26"/>
      <c r="J101" s="26"/>
    </row>
    <row r="102" spans="1:10" s="28" customFormat="1">
      <c r="A102" s="33"/>
      <c r="H102" s="107"/>
      <c r="I102" s="26"/>
      <c r="J102" s="26"/>
    </row>
    <row r="103" spans="1:10" s="28" customFormat="1">
      <c r="A103" s="33"/>
      <c r="H103" s="107"/>
      <c r="I103" s="26"/>
      <c r="J103" s="26"/>
    </row>
    <row r="104" spans="1:10" s="28" customFormat="1">
      <c r="A104" s="33"/>
      <c r="H104" s="107"/>
      <c r="I104" s="26"/>
      <c r="J104" s="26"/>
    </row>
    <row r="105" spans="1:10" s="28" customFormat="1">
      <c r="A105" s="33"/>
      <c r="H105" s="107"/>
      <c r="I105" s="26"/>
      <c r="J105" s="26"/>
    </row>
    <row r="106" spans="1:10" s="28" customFormat="1">
      <c r="A106" s="33"/>
      <c r="H106" s="107"/>
      <c r="I106" s="26"/>
      <c r="J106" s="26"/>
    </row>
    <row r="107" spans="1:10" s="28" customFormat="1">
      <c r="A107" s="33"/>
      <c r="H107" s="107"/>
      <c r="I107" s="26"/>
      <c r="J107" s="26"/>
    </row>
    <row r="108" spans="1:10" s="28" customFormat="1">
      <c r="A108" s="33"/>
      <c r="H108" s="107"/>
      <c r="I108" s="26"/>
      <c r="J108" s="26"/>
    </row>
    <row r="109" spans="1:10" s="28" customFormat="1">
      <c r="A109" s="33"/>
      <c r="H109" s="107"/>
      <c r="I109" s="26"/>
      <c r="J109" s="26"/>
    </row>
    <row r="110" spans="1:10" s="28" customFormat="1">
      <c r="A110" s="33"/>
      <c r="H110" s="107"/>
      <c r="I110" s="26"/>
      <c r="J110" s="26"/>
    </row>
    <row r="111" spans="1:10" s="28" customFormat="1">
      <c r="A111" s="33"/>
      <c r="H111" s="107"/>
      <c r="I111" s="26"/>
      <c r="J111" s="26"/>
    </row>
    <row r="112" spans="1:10" s="28" customFormat="1">
      <c r="A112" s="33"/>
      <c r="H112" s="107"/>
      <c r="I112" s="26"/>
      <c r="J112" s="26"/>
    </row>
    <row r="113" spans="1:10" s="28" customFormat="1">
      <c r="A113" s="33"/>
      <c r="H113" s="107"/>
      <c r="I113" s="26"/>
      <c r="J113" s="26"/>
    </row>
    <row r="114" spans="1:10" s="28" customFormat="1">
      <c r="A114" s="33"/>
      <c r="H114" s="107"/>
      <c r="I114" s="26"/>
      <c r="J114" s="26"/>
    </row>
    <row r="115" spans="1:10" s="28" customFormat="1">
      <c r="A115" s="33"/>
      <c r="H115" s="107"/>
      <c r="I115" s="26"/>
      <c r="J115" s="26"/>
    </row>
    <row r="116" spans="1:10" s="28" customFormat="1">
      <c r="A116" s="33"/>
      <c r="H116" s="107"/>
      <c r="I116" s="26"/>
      <c r="J116" s="26"/>
    </row>
    <row r="117" spans="1:10" s="28" customFormat="1">
      <c r="A117" s="33"/>
      <c r="H117" s="107"/>
      <c r="I117" s="26"/>
      <c r="J117" s="26"/>
    </row>
    <row r="118" spans="1:10" s="28" customFormat="1">
      <c r="A118" s="33"/>
      <c r="H118" s="107"/>
      <c r="I118" s="26"/>
      <c r="J118" s="26"/>
    </row>
    <row r="119" spans="1:10" s="28" customFormat="1">
      <c r="A119" s="33"/>
      <c r="H119" s="107"/>
      <c r="I119" s="26"/>
      <c r="J119" s="26"/>
    </row>
    <row r="120" spans="1:10" s="28" customFormat="1">
      <c r="A120" s="33"/>
      <c r="H120" s="107"/>
      <c r="I120" s="26"/>
      <c r="J120" s="26"/>
    </row>
    <row r="121" spans="1:10" s="28" customFormat="1">
      <c r="A121" s="33"/>
      <c r="H121" s="107"/>
      <c r="I121" s="26"/>
      <c r="J121" s="26"/>
    </row>
    <row r="122" spans="1:10" s="28" customFormat="1">
      <c r="A122" s="33"/>
      <c r="H122" s="107"/>
      <c r="I122" s="26"/>
      <c r="J122" s="26"/>
    </row>
    <row r="123" spans="1:10" s="28" customFormat="1">
      <c r="A123" s="33"/>
      <c r="H123" s="107"/>
      <c r="I123" s="26"/>
      <c r="J123" s="26"/>
    </row>
    <row r="124" spans="1:10" s="28" customFormat="1">
      <c r="A124" s="33"/>
      <c r="H124" s="107"/>
      <c r="I124" s="26"/>
      <c r="J124" s="26"/>
    </row>
    <row r="125" spans="1:10" s="28" customFormat="1">
      <c r="A125" s="33"/>
      <c r="H125" s="107"/>
      <c r="I125" s="26"/>
      <c r="J125" s="26"/>
    </row>
    <row r="126" spans="1:10" s="28" customFormat="1">
      <c r="A126" s="33"/>
      <c r="H126" s="107"/>
      <c r="I126" s="26"/>
      <c r="J126" s="26"/>
    </row>
    <row r="127" spans="1:10" s="28" customFormat="1">
      <c r="A127" s="33"/>
      <c r="H127" s="107"/>
      <c r="I127" s="26"/>
      <c r="J127" s="26"/>
    </row>
    <row r="128" spans="1:10" s="28" customFormat="1">
      <c r="A128" s="33"/>
      <c r="H128" s="107"/>
      <c r="I128" s="26"/>
      <c r="J128" s="26"/>
    </row>
    <row r="129" spans="1:10" s="28" customFormat="1">
      <c r="A129" s="33"/>
      <c r="H129" s="107"/>
      <c r="I129" s="26"/>
      <c r="J129" s="26"/>
    </row>
    <row r="130" spans="1:10" s="28" customFormat="1">
      <c r="A130" s="33"/>
      <c r="H130" s="107"/>
      <c r="I130" s="26"/>
      <c r="J130" s="26"/>
    </row>
    <row r="131" spans="1:10" s="28" customFormat="1">
      <c r="A131" s="33"/>
      <c r="H131" s="107"/>
      <c r="I131" s="26"/>
      <c r="J131" s="26"/>
    </row>
    <row r="132" spans="1:10" s="28" customFormat="1">
      <c r="A132" s="33"/>
      <c r="H132" s="107"/>
      <c r="I132" s="26"/>
      <c r="J132" s="26"/>
    </row>
    <row r="133" spans="1:10" s="28" customFormat="1">
      <c r="A133" s="33"/>
      <c r="H133" s="107"/>
      <c r="I133" s="26"/>
      <c r="J133" s="26"/>
    </row>
    <row r="134" spans="1:10" s="28" customFormat="1">
      <c r="A134" s="33"/>
      <c r="H134" s="107"/>
      <c r="I134" s="26"/>
      <c r="J134" s="26"/>
    </row>
    <row r="135" spans="1:10" s="28" customFormat="1">
      <c r="A135" s="33"/>
      <c r="H135" s="107"/>
      <c r="I135" s="26"/>
      <c r="J135" s="26"/>
    </row>
    <row r="136" spans="1:10" s="28" customFormat="1">
      <c r="A136" s="33"/>
      <c r="H136" s="107"/>
      <c r="I136" s="26"/>
      <c r="J136" s="26"/>
    </row>
    <row r="137" spans="1:10" s="28" customFormat="1">
      <c r="A137" s="33"/>
      <c r="H137" s="107"/>
      <c r="I137" s="26"/>
      <c r="J137" s="26"/>
    </row>
    <row r="138" spans="1:10" s="28" customFormat="1">
      <c r="A138" s="33"/>
      <c r="H138" s="107"/>
      <c r="I138" s="26"/>
      <c r="J138" s="26"/>
    </row>
    <row r="139" spans="1:10" s="28" customFormat="1">
      <c r="A139" s="33"/>
      <c r="H139" s="107"/>
      <c r="I139" s="26"/>
      <c r="J139" s="26"/>
    </row>
    <row r="140" spans="1:10" s="28" customFormat="1">
      <c r="A140" s="33"/>
      <c r="H140" s="107"/>
      <c r="I140" s="26"/>
      <c r="J140" s="26"/>
    </row>
    <row r="141" spans="1:10" s="28" customFormat="1">
      <c r="A141" s="33"/>
      <c r="H141" s="107"/>
      <c r="I141" s="26"/>
      <c r="J141" s="26"/>
    </row>
    <row r="142" spans="1:10" s="28" customFormat="1">
      <c r="A142" s="33"/>
      <c r="H142" s="107"/>
      <c r="I142" s="26"/>
      <c r="J142" s="26"/>
    </row>
    <row r="143" spans="1:10" s="28" customFormat="1">
      <c r="A143" s="33"/>
      <c r="H143" s="107"/>
      <c r="I143" s="26"/>
      <c r="J143" s="26"/>
    </row>
    <row r="144" spans="1:10" s="28" customFormat="1">
      <c r="A144" s="33"/>
      <c r="H144" s="107"/>
      <c r="I144" s="26"/>
      <c r="J144" s="26"/>
    </row>
    <row r="145" spans="1:10" s="28" customFormat="1">
      <c r="A145" s="33"/>
      <c r="H145" s="107"/>
      <c r="I145" s="26"/>
      <c r="J145" s="26"/>
    </row>
    <row r="146" spans="1:10" s="28" customFormat="1">
      <c r="A146" s="33"/>
      <c r="H146" s="107"/>
      <c r="I146" s="26"/>
      <c r="J146" s="26"/>
    </row>
    <row r="147" spans="1:10" s="28" customFormat="1">
      <c r="A147" s="33"/>
      <c r="H147" s="107"/>
      <c r="I147" s="26"/>
      <c r="J147" s="26"/>
    </row>
    <row r="148" spans="1:10" s="28" customFormat="1">
      <c r="A148" s="33"/>
      <c r="H148" s="107"/>
      <c r="I148" s="26"/>
      <c r="J148" s="26"/>
    </row>
    <row r="149" spans="1:10" s="28" customFormat="1">
      <c r="A149" s="33"/>
      <c r="H149" s="107"/>
      <c r="I149" s="26"/>
      <c r="J149" s="26"/>
    </row>
    <row r="150" spans="1:10" s="28" customFormat="1">
      <c r="A150" s="33"/>
      <c r="H150" s="107"/>
      <c r="I150" s="26"/>
      <c r="J150" s="26"/>
    </row>
    <row r="151" spans="1:10" s="28" customFormat="1">
      <c r="A151" s="33"/>
      <c r="H151" s="107"/>
      <c r="I151" s="26"/>
      <c r="J151" s="26"/>
    </row>
    <row r="152" spans="1:10" s="28" customFormat="1">
      <c r="A152" s="33"/>
      <c r="H152" s="107"/>
      <c r="I152" s="26"/>
      <c r="J152" s="26"/>
    </row>
    <row r="153" spans="1:10" s="28" customFormat="1">
      <c r="A153" s="33"/>
      <c r="H153" s="107"/>
      <c r="I153" s="26"/>
      <c r="J153" s="26"/>
    </row>
    <row r="154" spans="1:10" s="28" customFormat="1">
      <c r="A154" s="33"/>
      <c r="H154" s="107"/>
      <c r="I154" s="26"/>
      <c r="J154" s="26"/>
    </row>
    <row r="155" spans="1:10" s="28" customFormat="1">
      <c r="A155" s="33"/>
      <c r="H155" s="107"/>
      <c r="I155" s="26"/>
      <c r="J155" s="26"/>
    </row>
    <row r="156" spans="1:10" s="28" customFormat="1">
      <c r="A156" s="33"/>
      <c r="H156" s="107"/>
      <c r="I156" s="26"/>
      <c r="J156" s="26"/>
    </row>
    <row r="157" spans="1:10" s="28" customFormat="1">
      <c r="A157" s="33"/>
      <c r="H157" s="107"/>
      <c r="I157" s="26"/>
      <c r="J157" s="26"/>
    </row>
    <row r="158" spans="1:10" s="28" customFormat="1">
      <c r="A158" s="33"/>
      <c r="H158" s="107"/>
      <c r="I158" s="26"/>
      <c r="J158" s="26"/>
    </row>
    <row r="159" spans="1:10" s="28" customFormat="1">
      <c r="A159" s="33"/>
      <c r="H159" s="107"/>
      <c r="I159" s="26"/>
      <c r="J159" s="26"/>
    </row>
    <row r="160" spans="1:10" s="28" customFormat="1">
      <c r="A160" s="33"/>
      <c r="H160" s="107"/>
      <c r="I160" s="26"/>
      <c r="J160" s="26"/>
    </row>
    <row r="161" spans="1:10" s="28" customFormat="1">
      <c r="A161" s="33"/>
      <c r="H161" s="107"/>
      <c r="I161" s="26"/>
      <c r="J161" s="26"/>
    </row>
    <row r="162" spans="1:10" s="28" customFormat="1">
      <c r="A162" s="33"/>
      <c r="H162" s="107"/>
      <c r="I162" s="26"/>
      <c r="J162" s="26"/>
    </row>
    <row r="163" spans="1:10" s="28" customFormat="1">
      <c r="A163" s="33"/>
      <c r="H163" s="107"/>
      <c r="I163" s="26"/>
      <c r="J163" s="26"/>
    </row>
    <row r="164" spans="1:10" s="28" customFormat="1">
      <c r="A164" s="33"/>
      <c r="H164" s="107"/>
      <c r="I164" s="26"/>
      <c r="J164" s="26"/>
    </row>
    <row r="165" spans="1:10" s="28" customFormat="1">
      <c r="A165" s="33"/>
      <c r="H165" s="107"/>
      <c r="I165" s="26"/>
      <c r="J165" s="26"/>
    </row>
    <row r="166" spans="1:10" s="28" customFormat="1">
      <c r="A166" s="33"/>
      <c r="H166" s="107"/>
      <c r="I166" s="26"/>
      <c r="J166" s="26"/>
    </row>
    <row r="167" spans="1:10" s="28" customFormat="1">
      <c r="A167" s="33"/>
      <c r="H167" s="107"/>
      <c r="I167" s="26"/>
      <c r="J167" s="26"/>
    </row>
    <row r="168" spans="1:10" s="28" customFormat="1">
      <c r="A168" s="33"/>
      <c r="H168" s="107"/>
      <c r="I168" s="26"/>
      <c r="J168" s="26"/>
    </row>
    <row r="169" spans="1:10" s="28" customFormat="1">
      <c r="A169" s="33"/>
      <c r="H169" s="107"/>
      <c r="I169" s="26"/>
      <c r="J169" s="26"/>
    </row>
    <row r="170" spans="1:10" s="28" customFormat="1">
      <c r="A170" s="33"/>
      <c r="H170" s="107"/>
      <c r="I170" s="26"/>
      <c r="J170" s="26"/>
    </row>
    <row r="171" spans="1:10" s="28" customFormat="1">
      <c r="A171" s="33"/>
      <c r="H171" s="107"/>
      <c r="I171" s="26"/>
      <c r="J171" s="26"/>
    </row>
    <row r="172" spans="1:10" s="28" customFormat="1">
      <c r="A172" s="33"/>
      <c r="H172" s="107"/>
      <c r="I172" s="26"/>
      <c r="J172" s="26"/>
    </row>
    <row r="173" spans="1:10" s="28" customFormat="1">
      <c r="A173" s="33"/>
      <c r="H173" s="107"/>
      <c r="I173" s="26"/>
      <c r="J173" s="26"/>
    </row>
    <row r="174" spans="1:10" s="28" customFormat="1">
      <c r="A174" s="33"/>
      <c r="H174" s="107"/>
      <c r="I174" s="26"/>
      <c r="J174" s="26"/>
    </row>
    <row r="175" spans="1:10" s="28" customFormat="1">
      <c r="A175" s="33"/>
      <c r="H175" s="107"/>
      <c r="I175" s="26"/>
      <c r="J175" s="26"/>
    </row>
    <row r="176" spans="1:10" s="28" customFormat="1">
      <c r="A176" s="33"/>
      <c r="H176" s="107"/>
      <c r="I176" s="26"/>
      <c r="J176" s="26"/>
    </row>
    <row r="177" spans="1:10" s="28" customFormat="1">
      <c r="A177" s="33"/>
      <c r="H177" s="107"/>
      <c r="I177" s="26"/>
      <c r="J177" s="26"/>
    </row>
    <row r="178" spans="1:10" s="28" customFormat="1">
      <c r="A178" s="33"/>
      <c r="H178" s="107"/>
      <c r="I178" s="26"/>
      <c r="J178" s="26"/>
    </row>
    <row r="179" spans="1:10" s="28" customFormat="1">
      <c r="A179" s="33"/>
      <c r="H179" s="107"/>
      <c r="I179" s="26"/>
      <c r="J179" s="26"/>
    </row>
    <row r="180" spans="1:10" s="28" customFormat="1">
      <c r="A180" s="33"/>
      <c r="H180" s="107"/>
      <c r="I180" s="26"/>
      <c r="J180" s="26"/>
    </row>
    <row r="181" spans="1:10" s="28" customFormat="1">
      <c r="A181" s="33"/>
      <c r="H181" s="107"/>
      <c r="I181" s="26"/>
      <c r="J181" s="26"/>
    </row>
    <row r="182" spans="1:10" s="28" customFormat="1">
      <c r="A182" s="33"/>
      <c r="H182" s="107"/>
      <c r="I182" s="26"/>
      <c r="J182" s="26"/>
    </row>
    <row r="183" spans="1:10" s="28" customFormat="1">
      <c r="A183" s="33"/>
      <c r="H183" s="107"/>
      <c r="I183" s="26"/>
      <c r="J183" s="26"/>
    </row>
    <row r="184" spans="1:10" s="28" customFormat="1">
      <c r="A184" s="33"/>
      <c r="H184" s="107"/>
      <c r="I184" s="26"/>
      <c r="J184" s="26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7"/>
  <sheetViews>
    <sheetView topLeftCell="A2" zoomScale="90" zoomScaleNormal="90" zoomScaleSheetLayoutView="100" workbookViewId="0">
      <selection activeCell="F75" sqref="F75:H75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10" customWidth="1"/>
    <col min="9" max="16384" width="9.140625" style="1"/>
  </cols>
  <sheetData>
    <row r="1" spans="1:8" ht="32.25" customHeight="1">
      <c r="A1" s="511" t="s">
        <v>114</v>
      </c>
      <c r="B1" s="511"/>
      <c r="C1" s="511"/>
      <c r="D1" s="511"/>
      <c r="E1" s="511"/>
      <c r="F1" s="511"/>
      <c r="G1" s="511"/>
      <c r="H1" s="511"/>
    </row>
    <row r="2" spans="1:8" ht="6.75" customHeight="1">
      <c r="A2" s="13"/>
      <c r="B2" s="13"/>
      <c r="C2" s="13"/>
      <c r="D2" s="13"/>
      <c r="E2" s="13"/>
      <c r="F2" s="13"/>
      <c r="G2" s="13"/>
      <c r="H2" s="108"/>
    </row>
    <row r="3" spans="1:8" ht="33.75" customHeight="1">
      <c r="A3" s="466" t="s">
        <v>203</v>
      </c>
      <c r="B3" s="512" t="s">
        <v>1</v>
      </c>
      <c r="C3" s="466" t="s">
        <v>483</v>
      </c>
      <c r="D3" s="466"/>
      <c r="E3" s="513" t="s">
        <v>482</v>
      </c>
      <c r="F3" s="514"/>
      <c r="G3" s="514"/>
      <c r="H3" s="515"/>
    </row>
    <row r="4" spans="1:8" ht="60" customHeight="1">
      <c r="A4" s="466"/>
      <c r="B4" s="512"/>
      <c r="C4" s="101" t="s">
        <v>480</v>
      </c>
      <c r="D4" s="6" t="s">
        <v>481</v>
      </c>
      <c r="E4" s="36" t="s">
        <v>187</v>
      </c>
      <c r="F4" s="36" t="s">
        <v>175</v>
      </c>
      <c r="G4" s="36" t="s">
        <v>198</v>
      </c>
      <c r="H4" s="103" t="s">
        <v>199</v>
      </c>
    </row>
    <row r="5" spans="1:8" ht="13.5" customHeight="1">
      <c r="A5" s="50">
        <v>1</v>
      </c>
      <c r="B5" s="58">
        <v>2</v>
      </c>
      <c r="C5" s="50">
        <v>3</v>
      </c>
      <c r="D5" s="50">
        <v>4</v>
      </c>
      <c r="E5" s="50">
        <v>5</v>
      </c>
      <c r="F5" s="58">
        <v>6</v>
      </c>
      <c r="G5" s="50">
        <v>7</v>
      </c>
      <c r="H5" s="111">
        <v>8</v>
      </c>
    </row>
    <row r="6" spans="1:8" s="32" customFormat="1" ht="29.25" customHeight="1">
      <c r="A6" s="518" t="s">
        <v>118</v>
      </c>
      <c r="B6" s="518"/>
      <c r="C6" s="518"/>
      <c r="D6" s="518"/>
      <c r="E6" s="518"/>
      <c r="F6" s="518"/>
      <c r="G6" s="518"/>
      <c r="H6" s="518"/>
    </row>
    <row r="7" spans="1:8" ht="45" customHeight="1">
      <c r="A7" s="365" t="s">
        <v>363</v>
      </c>
      <c r="B7" s="366" t="s">
        <v>364</v>
      </c>
      <c r="C7" s="150">
        <f>SUM(C8:C12)</f>
        <v>35635</v>
      </c>
      <c r="D7" s="150">
        <f>SUM(D8:D12)</f>
        <v>40686</v>
      </c>
      <c r="E7" s="150">
        <f>SUM(E8:E12)</f>
        <v>16823</v>
      </c>
      <c r="F7" s="150">
        <f>SUM(F8:F12)</f>
        <v>23075</v>
      </c>
      <c r="G7" s="150">
        <f t="shared" ref="G7:G19" si="0">F7-E7</f>
        <v>6252</v>
      </c>
      <c r="H7" s="314">
        <f>F7/E7*100</f>
        <v>137.16340724008796</v>
      </c>
    </row>
    <row r="8" spans="1:8" ht="28.5" customHeight="1">
      <c r="A8" s="367" t="s">
        <v>343</v>
      </c>
      <c r="B8" s="368" t="s">
        <v>344</v>
      </c>
      <c r="C8" s="147">
        <v>35635</v>
      </c>
      <c r="D8" s="147">
        <f>17491+22946</f>
        <v>40437</v>
      </c>
      <c r="E8" s="147">
        <v>16823</v>
      </c>
      <c r="F8" s="147">
        <f>23075-129</f>
        <v>22946</v>
      </c>
      <c r="G8" s="147">
        <f t="shared" si="0"/>
        <v>6123</v>
      </c>
      <c r="H8" s="314">
        <f t="shared" ref="H8:H19" si="1">F8/E8*100</f>
        <v>136.39659989300364</v>
      </c>
    </row>
    <row r="9" spans="1:8" ht="30" customHeight="1">
      <c r="A9" s="369" t="s">
        <v>683</v>
      </c>
      <c r="B9" s="368" t="s">
        <v>345</v>
      </c>
      <c r="C9" s="147"/>
      <c r="D9" s="147">
        <f>110+105</f>
        <v>215</v>
      </c>
      <c r="E9" s="147"/>
      <c r="F9" s="147">
        <v>105</v>
      </c>
      <c r="G9" s="147">
        <f t="shared" si="0"/>
        <v>105</v>
      </c>
      <c r="H9" s="314" t="e">
        <f t="shared" si="1"/>
        <v>#DIV/0!</v>
      </c>
    </row>
    <row r="10" spans="1:8" ht="25.5" customHeight="1">
      <c r="A10" s="369" t="s">
        <v>346</v>
      </c>
      <c r="B10" s="368" t="s">
        <v>347</v>
      </c>
      <c r="C10" s="147"/>
      <c r="D10" s="147"/>
      <c r="E10" s="147"/>
      <c r="F10" s="147"/>
      <c r="G10" s="147">
        <f t="shared" si="0"/>
        <v>0</v>
      </c>
      <c r="H10" s="314" t="e">
        <f t="shared" si="1"/>
        <v>#DIV/0!</v>
      </c>
    </row>
    <row r="11" spans="1:8" ht="24.75" customHeight="1">
      <c r="A11" s="369" t="s">
        <v>453</v>
      </c>
      <c r="B11" s="368" t="s">
        <v>348</v>
      </c>
      <c r="C11" s="147"/>
      <c r="D11" s="147"/>
      <c r="E11" s="147"/>
      <c r="F11" s="147"/>
      <c r="G11" s="147">
        <f t="shared" si="0"/>
        <v>0</v>
      </c>
      <c r="H11" s="314" t="e">
        <f t="shared" si="1"/>
        <v>#DIV/0!</v>
      </c>
    </row>
    <row r="12" spans="1:8" ht="27.75" customHeight="1">
      <c r="A12" s="369" t="s">
        <v>432</v>
      </c>
      <c r="B12" s="368" t="s">
        <v>349</v>
      </c>
      <c r="C12" s="147"/>
      <c r="D12" s="147">
        <f>10+24</f>
        <v>34</v>
      </c>
      <c r="E12" s="147"/>
      <c r="F12" s="147">
        <v>24</v>
      </c>
      <c r="G12" s="147">
        <f t="shared" si="0"/>
        <v>24</v>
      </c>
      <c r="H12" s="314" t="e">
        <f t="shared" si="1"/>
        <v>#DIV/0!</v>
      </c>
    </row>
    <row r="13" spans="1:8" ht="41.25" customHeight="1">
      <c r="A13" s="365" t="s">
        <v>350</v>
      </c>
      <c r="B13" s="366" t="s">
        <v>351</v>
      </c>
      <c r="C13" s="150">
        <f>SUM(C14:C18)</f>
        <v>-35201</v>
      </c>
      <c r="D13" s="150">
        <f>SUM(D14:D18)</f>
        <v>-40338</v>
      </c>
      <c r="E13" s="150">
        <f>SUM(E14:E18)</f>
        <v>-16741</v>
      </c>
      <c r="F13" s="150">
        <f>SUM(F14:F18)</f>
        <v>-22795</v>
      </c>
      <c r="G13" s="150">
        <f t="shared" si="0"/>
        <v>-6054</v>
      </c>
      <c r="H13" s="314">
        <f t="shared" si="1"/>
        <v>136.16271429424768</v>
      </c>
    </row>
    <row r="14" spans="1:8" ht="30.75" customHeight="1">
      <c r="A14" s="367" t="s">
        <v>352</v>
      </c>
      <c r="B14" s="368" t="s">
        <v>353</v>
      </c>
      <c r="C14" s="147">
        <v>-9167</v>
      </c>
      <c r="D14" s="147">
        <f>-5064--153+-5843</f>
        <v>-10754</v>
      </c>
      <c r="E14" s="147">
        <v>-2758</v>
      </c>
      <c r="F14" s="147">
        <f>-5843</f>
        <v>-5843</v>
      </c>
      <c r="G14" s="147"/>
      <c r="H14" s="314">
        <f t="shared" si="1"/>
        <v>211.85641769398114</v>
      </c>
    </row>
    <row r="15" spans="1:8" ht="26.25" customHeight="1">
      <c r="A15" s="367" t="s">
        <v>354</v>
      </c>
      <c r="B15" s="368" t="s">
        <v>355</v>
      </c>
      <c r="C15" s="147">
        <v>-13558</v>
      </c>
      <c r="D15" s="147">
        <f>-6716+-8879</f>
        <v>-15595</v>
      </c>
      <c r="E15" s="147">
        <v>-7373</v>
      </c>
      <c r="F15" s="147">
        <v>-8879</v>
      </c>
      <c r="G15" s="147"/>
      <c r="H15" s="314">
        <f t="shared" si="1"/>
        <v>120.42587820425878</v>
      </c>
    </row>
    <row r="16" spans="1:8" ht="28.5" customHeight="1">
      <c r="A16" s="367" t="s">
        <v>356</v>
      </c>
      <c r="B16" s="368" t="s">
        <v>357</v>
      </c>
      <c r="C16" s="147"/>
      <c r="D16" s="147"/>
      <c r="E16" s="147" t="s">
        <v>256</v>
      </c>
      <c r="F16" s="147"/>
      <c r="G16" s="147"/>
      <c r="H16" s="314" t="e">
        <f t="shared" si="1"/>
        <v>#VALUE!</v>
      </c>
    </row>
    <row r="17" spans="1:8" ht="28.5" customHeight="1">
      <c r="A17" s="367" t="s">
        <v>358</v>
      </c>
      <c r="B17" s="368" t="s">
        <v>359</v>
      </c>
      <c r="C17" s="147">
        <v>-12462</v>
      </c>
      <c r="D17" s="147">
        <f>-(17697-11792)+-8064</f>
        <v>-13969</v>
      </c>
      <c r="E17" s="147">
        <v>-6610</v>
      </c>
      <c r="F17" s="147">
        <v>-8064</v>
      </c>
      <c r="G17" s="147"/>
      <c r="H17" s="314">
        <f t="shared" si="1"/>
        <v>121.99697428139183</v>
      </c>
    </row>
    <row r="18" spans="1:8" ht="29.25" customHeight="1">
      <c r="A18" s="367" t="s">
        <v>360</v>
      </c>
      <c r="B18" s="368" t="s">
        <v>361</v>
      </c>
      <c r="C18" s="147">
        <v>-14</v>
      </c>
      <c r="D18" s="147">
        <f>-11+-9</f>
        <v>-20</v>
      </c>
      <c r="E18" s="331">
        <v>0</v>
      </c>
      <c r="F18" s="147">
        <v>-9</v>
      </c>
      <c r="G18" s="147"/>
      <c r="H18" s="314" t="e">
        <f t="shared" si="1"/>
        <v>#DIV/0!</v>
      </c>
    </row>
    <row r="19" spans="1:8" ht="39.75" customHeight="1">
      <c r="A19" s="370" t="s">
        <v>117</v>
      </c>
      <c r="B19" s="371" t="s">
        <v>362</v>
      </c>
      <c r="C19" s="150">
        <f t="shared" ref="C19:F19" si="2">C7+C13</f>
        <v>434</v>
      </c>
      <c r="D19" s="150">
        <f t="shared" si="2"/>
        <v>348</v>
      </c>
      <c r="E19" s="372">
        <v>81.8</v>
      </c>
      <c r="F19" s="150">
        <f t="shared" si="2"/>
        <v>280</v>
      </c>
      <c r="G19" s="150">
        <f t="shared" si="0"/>
        <v>198.2</v>
      </c>
      <c r="H19" s="314">
        <f t="shared" si="1"/>
        <v>342.2982885085575</v>
      </c>
    </row>
    <row r="20" spans="1:8" ht="31.5" customHeight="1">
      <c r="A20" s="517" t="s">
        <v>119</v>
      </c>
      <c r="B20" s="517"/>
      <c r="C20" s="517"/>
      <c r="D20" s="517"/>
      <c r="E20" s="517"/>
      <c r="F20" s="517"/>
      <c r="G20" s="517"/>
      <c r="H20" s="517"/>
    </row>
    <row r="21" spans="1:8" ht="40.5" customHeight="1">
      <c r="A21" s="365" t="s">
        <v>399</v>
      </c>
      <c r="B21" s="373"/>
      <c r="C21" s="148">
        <f>C22+C23+C24+C25+C28</f>
        <v>0</v>
      </c>
      <c r="D21" s="148">
        <f>D22+D23+D24+D25+D28</f>
        <v>0</v>
      </c>
      <c r="E21" s="148">
        <f>E22+E23+E24+E25+E28</f>
        <v>0</v>
      </c>
      <c r="F21" s="148">
        <f>F22+F23+F24+F25+F28</f>
        <v>0</v>
      </c>
      <c r="G21" s="147">
        <f t="shared" ref="G21:G41" si="3">F21-E21</f>
        <v>0</v>
      </c>
      <c r="H21" s="328" t="e">
        <f>F21/E21*100</f>
        <v>#DIV/0!</v>
      </c>
    </row>
    <row r="22" spans="1:8" ht="28.5" customHeight="1">
      <c r="A22" s="367" t="s">
        <v>26</v>
      </c>
      <c r="B22" s="368" t="s">
        <v>402</v>
      </c>
      <c r="C22" s="147"/>
      <c r="D22" s="147"/>
      <c r="E22" s="147"/>
      <c r="F22" s="147"/>
      <c r="G22" s="147">
        <f t="shared" si="3"/>
        <v>0</v>
      </c>
      <c r="H22" s="328" t="e">
        <f t="shared" ref="H22:H31" si="4">F22/E22*100</f>
        <v>#DIV/0!</v>
      </c>
    </row>
    <row r="23" spans="1:8" ht="30" customHeight="1">
      <c r="A23" s="367" t="s">
        <v>403</v>
      </c>
      <c r="B23" s="368" t="s">
        <v>404</v>
      </c>
      <c r="C23" s="147"/>
      <c r="D23" s="147"/>
      <c r="E23" s="147"/>
      <c r="F23" s="147"/>
      <c r="G23" s="147">
        <f t="shared" si="3"/>
        <v>0</v>
      </c>
      <c r="H23" s="328" t="e">
        <f t="shared" si="4"/>
        <v>#DIV/0!</v>
      </c>
    </row>
    <row r="24" spans="1:8" ht="27" customHeight="1">
      <c r="A24" s="367" t="s">
        <v>405</v>
      </c>
      <c r="B24" s="368" t="s">
        <v>406</v>
      </c>
      <c r="C24" s="147"/>
      <c r="D24" s="147"/>
      <c r="E24" s="147"/>
      <c r="F24" s="147"/>
      <c r="G24" s="147">
        <f t="shared" si="3"/>
        <v>0</v>
      </c>
      <c r="H24" s="328" t="e">
        <f t="shared" si="4"/>
        <v>#DIV/0!</v>
      </c>
    </row>
    <row r="25" spans="1:8" ht="21.75" customHeight="1">
      <c r="A25" s="367" t="s">
        <v>123</v>
      </c>
      <c r="B25" s="374"/>
      <c r="C25" s="147"/>
      <c r="D25" s="147"/>
      <c r="E25" s="147"/>
      <c r="F25" s="147"/>
      <c r="G25" s="147">
        <f t="shared" si="3"/>
        <v>0</v>
      </c>
      <c r="H25" s="328" t="e">
        <f t="shared" si="4"/>
        <v>#DIV/0!</v>
      </c>
    </row>
    <row r="26" spans="1:8" ht="21.75" customHeight="1">
      <c r="A26" s="375" t="s">
        <v>454</v>
      </c>
      <c r="B26" s="374" t="s">
        <v>408</v>
      </c>
      <c r="C26" s="147"/>
      <c r="D26" s="147"/>
      <c r="E26" s="147"/>
      <c r="F26" s="147"/>
      <c r="G26" s="147">
        <f t="shared" si="3"/>
        <v>0</v>
      </c>
      <c r="H26" s="328" t="e">
        <f t="shared" si="4"/>
        <v>#DIV/0!</v>
      </c>
    </row>
    <row r="27" spans="1:8" ht="22.5" customHeight="1">
      <c r="A27" s="375" t="s">
        <v>455</v>
      </c>
      <c r="B27" s="374" t="s">
        <v>401</v>
      </c>
      <c r="C27" s="147"/>
      <c r="D27" s="147"/>
      <c r="E27" s="147"/>
      <c r="F27" s="147"/>
      <c r="G27" s="147">
        <f t="shared" si="3"/>
        <v>0</v>
      </c>
      <c r="H27" s="328" t="e">
        <f t="shared" si="4"/>
        <v>#DIV/0!</v>
      </c>
    </row>
    <row r="28" spans="1:8" ht="27" customHeight="1">
      <c r="A28" s="375" t="s">
        <v>407</v>
      </c>
      <c r="B28" s="374" t="s">
        <v>410</v>
      </c>
      <c r="C28" s="147"/>
      <c r="D28" s="147"/>
      <c r="E28" s="147"/>
      <c r="F28" s="147"/>
      <c r="G28" s="147">
        <f t="shared" si="3"/>
        <v>0</v>
      </c>
      <c r="H28" s="328" t="e">
        <f t="shared" si="4"/>
        <v>#DIV/0!</v>
      </c>
    </row>
    <row r="29" spans="1:8" ht="11.25" customHeight="1">
      <c r="A29" s="324" t="s">
        <v>266</v>
      </c>
      <c r="B29" s="376"/>
      <c r="C29" s="149"/>
      <c r="D29" s="149"/>
      <c r="E29" s="149"/>
      <c r="F29" s="149"/>
      <c r="G29" s="149">
        <f t="shared" si="3"/>
        <v>0</v>
      </c>
      <c r="H29" s="328" t="e">
        <f t="shared" si="4"/>
        <v>#DIV/0!</v>
      </c>
    </row>
    <row r="30" spans="1:8" ht="22.5" customHeight="1">
      <c r="A30" s="324" t="s">
        <v>276</v>
      </c>
      <c r="B30" s="377" t="s">
        <v>368</v>
      </c>
      <c r="C30" s="149"/>
      <c r="D30" s="149"/>
      <c r="E30" s="149"/>
      <c r="F30" s="149"/>
      <c r="G30" s="149">
        <f t="shared" si="3"/>
        <v>0</v>
      </c>
      <c r="H30" s="328" t="e">
        <f t="shared" si="4"/>
        <v>#DIV/0!</v>
      </c>
    </row>
    <row r="31" spans="1:8" ht="21.75" customHeight="1">
      <c r="A31" s="324" t="s">
        <v>265</v>
      </c>
      <c r="B31" s="377" t="s">
        <v>369</v>
      </c>
      <c r="C31" s="147"/>
      <c r="D31" s="147"/>
      <c r="E31" s="147"/>
      <c r="F31" s="147"/>
      <c r="G31" s="147">
        <f t="shared" si="3"/>
        <v>0</v>
      </c>
      <c r="H31" s="328" t="e">
        <f t="shared" si="4"/>
        <v>#DIV/0!</v>
      </c>
    </row>
    <row r="32" spans="1:8" ht="45.75" customHeight="1">
      <c r="A32" s="365" t="s">
        <v>400</v>
      </c>
      <c r="B32" s="366" t="s">
        <v>412</v>
      </c>
      <c r="C32" s="147">
        <f>SUM(C33:C40)</f>
        <v>-252</v>
      </c>
      <c r="D32" s="147">
        <f>SUM(D33:D40)</f>
        <v>-252</v>
      </c>
      <c r="E32" s="147">
        <f>SUM(E33:E40)</f>
        <v>-100</v>
      </c>
      <c r="F32" s="147">
        <v>-99</v>
      </c>
      <c r="G32" s="147">
        <f>F32-E32</f>
        <v>1</v>
      </c>
      <c r="H32" s="328">
        <f>F32/E32*100</f>
        <v>99</v>
      </c>
    </row>
    <row r="33" spans="1:8" ht="54.75" customHeight="1">
      <c r="A33" s="367" t="s">
        <v>409</v>
      </c>
      <c r="B33" s="368" t="s">
        <v>413</v>
      </c>
      <c r="C33" s="147">
        <v>-252</v>
      </c>
      <c r="D33" s="147">
        <v>-252</v>
      </c>
      <c r="E33" s="147">
        <v>-100</v>
      </c>
      <c r="F33" s="147">
        <v>-99</v>
      </c>
      <c r="G33" s="147">
        <f t="shared" si="3"/>
        <v>1</v>
      </c>
      <c r="H33" s="328">
        <f t="shared" ref="H33:H41" si="5">F33/E33*100</f>
        <v>99</v>
      </c>
    </row>
    <row r="34" spans="1:8" ht="43.5" customHeight="1">
      <c r="A34" s="303" t="s">
        <v>411</v>
      </c>
      <c r="B34" s="368" t="s">
        <v>414</v>
      </c>
      <c r="C34" s="147" t="s">
        <v>256</v>
      </c>
      <c r="D34" s="147" t="s">
        <v>256</v>
      </c>
      <c r="E34" s="147" t="s">
        <v>256</v>
      </c>
      <c r="F34" s="147" t="s">
        <v>256</v>
      </c>
      <c r="G34" s="147" t="e">
        <f t="shared" si="3"/>
        <v>#VALUE!</v>
      </c>
      <c r="H34" s="328" t="e">
        <f t="shared" si="5"/>
        <v>#VALUE!</v>
      </c>
    </row>
    <row r="35" spans="1:8" ht="37.5" customHeight="1">
      <c r="A35" s="303" t="s">
        <v>417</v>
      </c>
      <c r="B35" s="368" t="s">
        <v>415</v>
      </c>
      <c r="C35" s="147" t="s">
        <v>256</v>
      </c>
      <c r="D35" s="147" t="s">
        <v>256</v>
      </c>
      <c r="E35" s="147" t="s">
        <v>256</v>
      </c>
      <c r="F35" s="147" t="s">
        <v>256</v>
      </c>
      <c r="G35" s="147" t="e">
        <f t="shared" si="3"/>
        <v>#VALUE!</v>
      </c>
      <c r="H35" s="328" t="e">
        <f t="shared" si="5"/>
        <v>#VALUE!</v>
      </c>
    </row>
    <row r="36" spans="1:8" ht="30" customHeight="1">
      <c r="A36" s="303" t="s">
        <v>46</v>
      </c>
      <c r="B36" s="368" t="s">
        <v>418</v>
      </c>
      <c r="C36" s="147" t="s">
        <v>256</v>
      </c>
      <c r="D36" s="147" t="s">
        <v>256</v>
      </c>
      <c r="E36" s="147" t="s">
        <v>256</v>
      </c>
      <c r="F36" s="147" t="s">
        <v>256</v>
      </c>
      <c r="G36" s="147" t="e">
        <f t="shared" si="3"/>
        <v>#VALUE!</v>
      </c>
      <c r="H36" s="328" t="e">
        <f t="shared" si="5"/>
        <v>#VALUE!</v>
      </c>
    </row>
    <row r="37" spans="1:8" ht="27" customHeight="1">
      <c r="A37" s="303" t="s">
        <v>360</v>
      </c>
      <c r="B37" s="368" t="s">
        <v>457</v>
      </c>
      <c r="C37" s="147" t="s">
        <v>256</v>
      </c>
      <c r="D37" s="147" t="s">
        <v>256</v>
      </c>
      <c r="E37" s="147" t="s">
        <v>256</v>
      </c>
      <c r="F37" s="147" t="s">
        <v>256</v>
      </c>
      <c r="G37" s="147" t="e">
        <f t="shared" si="3"/>
        <v>#VALUE!</v>
      </c>
      <c r="H37" s="328" t="e">
        <f t="shared" si="5"/>
        <v>#VALUE!</v>
      </c>
    </row>
    <row r="38" spans="1:8" ht="11.25" customHeight="1">
      <c r="A38" s="378" t="s">
        <v>267</v>
      </c>
      <c r="B38" s="379"/>
      <c r="C38" s="147"/>
      <c r="D38" s="147"/>
      <c r="E38" s="147"/>
      <c r="F38" s="147"/>
      <c r="G38" s="147">
        <f t="shared" si="3"/>
        <v>0</v>
      </c>
      <c r="H38" s="328" t="e">
        <f t="shared" si="5"/>
        <v>#DIV/0!</v>
      </c>
    </row>
    <row r="39" spans="1:8" ht="21.75" customHeight="1">
      <c r="A39" s="324" t="s">
        <v>276</v>
      </c>
      <c r="B39" s="380" t="s">
        <v>458</v>
      </c>
      <c r="C39" s="149" t="s">
        <v>256</v>
      </c>
      <c r="D39" s="149" t="s">
        <v>256</v>
      </c>
      <c r="E39" s="149" t="s">
        <v>256</v>
      </c>
      <c r="F39" s="149" t="s">
        <v>256</v>
      </c>
      <c r="G39" s="147" t="e">
        <f t="shared" si="3"/>
        <v>#VALUE!</v>
      </c>
      <c r="H39" s="328" t="e">
        <f t="shared" si="5"/>
        <v>#VALUE!</v>
      </c>
    </row>
    <row r="40" spans="1:8" ht="21" customHeight="1">
      <c r="A40" s="324" t="s">
        <v>416</v>
      </c>
      <c r="B40" s="380" t="s">
        <v>459</v>
      </c>
      <c r="C40" s="149" t="s">
        <v>256</v>
      </c>
      <c r="D40" s="149" t="s">
        <v>256</v>
      </c>
      <c r="E40" s="149" t="s">
        <v>256</v>
      </c>
      <c r="F40" s="149" t="s">
        <v>256</v>
      </c>
      <c r="G40" s="147" t="e">
        <f t="shared" si="3"/>
        <v>#VALUE!</v>
      </c>
      <c r="H40" s="328" t="e">
        <f t="shared" si="5"/>
        <v>#VALUE!</v>
      </c>
    </row>
    <row r="41" spans="1:8" ht="42.75" customHeight="1">
      <c r="A41" s="362" t="s">
        <v>120</v>
      </c>
      <c r="B41" s="371" t="s">
        <v>456</v>
      </c>
      <c r="C41" s="147">
        <f>SUM(C22:C24,C29:C31,C33:C37)</f>
        <v>-252</v>
      </c>
      <c r="D41" s="147">
        <f>SUM(D22:D24,D29:D31,D33:D37)</f>
        <v>-252</v>
      </c>
      <c r="E41" s="147">
        <f>SUM(E22:E24,E29:E31,E33:E37)</f>
        <v>-100</v>
      </c>
      <c r="F41" s="147">
        <v>-99</v>
      </c>
      <c r="G41" s="147">
        <f t="shared" si="3"/>
        <v>1</v>
      </c>
      <c r="H41" s="328">
        <f t="shared" si="5"/>
        <v>99</v>
      </c>
    </row>
    <row r="42" spans="1:8" ht="20.100000000000001" hidden="1" customHeight="1" outlineLevel="1">
      <c r="A42" s="362"/>
      <c r="B42" s="373"/>
      <c r="C42" s="381"/>
      <c r="D42" s="381"/>
      <c r="E42" s="381"/>
      <c r="F42" s="507" t="s">
        <v>170</v>
      </c>
      <c r="G42" s="508"/>
      <c r="H42" s="509"/>
    </row>
    <row r="43" spans="1:8" ht="20.100000000000001" hidden="1" customHeight="1" outlineLevel="1">
      <c r="A43" s="362"/>
      <c r="B43" s="373"/>
      <c r="C43" s="381"/>
      <c r="D43" s="381"/>
      <c r="E43" s="381"/>
      <c r="F43" s="507" t="s">
        <v>205</v>
      </c>
      <c r="G43" s="508"/>
      <c r="H43" s="509"/>
    </row>
    <row r="44" spans="1:8" ht="30" customHeight="1" collapsed="1">
      <c r="A44" s="517" t="s">
        <v>121</v>
      </c>
      <c r="B44" s="517"/>
      <c r="C44" s="517"/>
      <c r="D44" s="517"/>
      <c r="E44" s="517"/>
      <c r="F44" s="517"/>
      <c r="G44" s="517"/>
      <c r="H44" s="517"/>
    </row>
    <row r="45" spans="1:8" ht="39" customHeight="1">
      <c r="A45" s="382" t="s">
        <v>419</v>
      </c>
      <c r="B45" s="383" t="s">
        <v>420</v>
      </c>
      <c r="C45" s="148">
        <f>C46+C47+C51+C55+C56</f>
        <v>0</v>
      </c>
      <c r="D45" s="148">
        <f>D46+D47+D51+D55+D56</f>
        <v>0</v>
      </c>
      <c r="E45" s="148">
        <f>E46+E47+E51+E55+E56</f>
        <v>0</v>
      </c>
      <c r="F45" s="148">
        <f>F46+F47+F51+F55+F56</f>
        <v>0</v>
      </c>
      <c r="G45" s="147">
        <f t="shared" ref="G45:G68" si="6">F45-E45</f>
        <v>0</v>
      </c>
      <c r="H45" s="328" t="e">
        <f>F45/E45*100</f>
        <v>#DIV/0!</v>
      </c>
    </row>
    <row r="46" spans="1:8" ht="24" customHeight="1">
      <c r="A46" s="384" t="s">
        <v>487</v>
      </c>
      <c r="B46" s="385" t="s">
        <v>421</v>
      </c>
      <c r="C46" s="147"/>
      <c r="D46" s="147"/>
      <c r="E46" s="147"/>
      <c r="F46" s="147"/>
      <c r="G46" s="147">
        <f t="shared" si="6"/>
        <v>0</v>
      </c>
      <c r="H46" s="328" t="e">
        <f t="shared" ref="H46:H56" si="7">F46/E46*100</f>
        <v>#DIV/0!</v>
      </c>
    </row>
    <row r="47" spans="1:8" ht="37.5" customHeight="1">
      <c r="A47" s="303" t="s">
        <v>448</v>
      </c>
      <c r="B47" s="385" t="s">
        <v>422</v>
      </c>
      <c r="C47" s="147"/>
      <c r="D47" s="147"/>
      <c r="E47" s="147"/>
      <c r="F47" s="147"/>
      <c r="G47" s="147">
        <f t="shared" si="6"/>
        <v>0</v>
      </c>
      <c r="H47" s="328" t="e">
        <f t="shared" si="7"/>
        <v>#DIV/0!</v>
      </c>
    </row>
    <row r="48" spans="1:8" ht="20.100000000000001" customHeight="1">
      <c r="A48" s="324" t="s">
        <v>78</v>
      </c>
      <c r="B48" s="386" t="s">
        <v>423</v>
      </c>
      <c r="C48" s="149"/>
      <c r="D48" s="149"/>
      <c r="E48" s="149"/>
      <c r="F48" s="149"/>
      <c r="G48" s="149">
        <f t="shared" si="6"/>
        <v>0</v>
      </c>
      <c r="H48" s="328" t="e">
        <f t="shared" si="7"/>
        <v>#DIV/0!</v>
      </c>
    </row>
    <row r="49" spans="1:8" ht="17.25" customHeight="1">
      <c r="A49" s="324" t="s">
        <v>79</v>
      </c>
      <c r="B49" s="386" t="s">
        <v>424</v>
      </c>
      <c r="C49" s="149"/>
      <c r="D49" s="149"/>
      <c r="E49" s="149"/>
      <c r="F49" s="149"/>
      <c r="G49" s="149">
        <f t="shared" si="6"/>
        <v>0</v>
      </c>
      <c r="H49" s="328" t="e">
        <f t="shared" si="7"/>
        <v>#DIV/0!</v>
      </c>
    </row>
    <row r="50" spans="1:8" ht="18" customHeight="1">
      <c r="A50" s="324" t="s">
        <v>90</v>
      </c>
      <c r="B50" s="386" t="s">
        <v>425</v>
      </c>
      <c r="C50" s="149"/>
      <c r="D50" s="149"/>
      <c r="E50" s="149"/>
      <c r="F50" s="149"/>
      <c r="G50" s="149">
        <f t="shared" si="6"/>
        <v>0</v>
      </c>
      <c r="H50" s="328" t="e">
        <f t="shared" si="7"/>
        <v>#DIV/0!</v>
      </c>
    </row>
    <row r="51" spans="1:8" ht="37.5" customHeight="1">
      <c r="A51" s="303" t="s">
        <v>449</v>
      </c>
      <c r="B51" s="385" t="s">
        <v>426</v>
      </c>
      <c r="C51" s="147"/>
      <c r="D51" s="147"/>
      <c r="E51" s="147"/>
      <c r="F51" s="147"/>
      <c r="G51" s="147">
        <f t="shared" si="6"/>
        <v>0</v>
      </c>
      <c r="H51" s="328" t="e">
        <f t="shared" si="7"/>
        <v>#DIV/0!</v>
      </c>
    </row>
    <row r="52" spans="1:8" ht="20.100000000000001" customHeight="1">
      <c r="A52" s="324" t="s">
        <v>78</v>
      </c>
      <c r="B52" s="386" t="s">
        <v>427</v>
      </c>
      <c r="C52" s="149"/>
      <c r="D52" s="149"/>
      <c r="E52" s="149"/>
      <c r="F52" s="149"/>
      <c r="G52" s="149">
        <f t="shared" si="6"/>
        <v>0</v>
      </c>
      <c r="H52" s="328" t="e">
        <f t="shared" si="7"/>
        <v>#DIV/0!</v>
      </c>
    </row>
    <row r="53" spans="1:8" ht="20.100000000000001" customHeight="1">
      <c r="A53" s="324" t="s">
        <v>79</v>
      </c>
      <c r="B53" s="386" t="s">
        <v>428</v>
      </c>
      <c r="C53" s="149"/>
      <c r="D53" s="149"/>
      <c r="E53" s="149"/>
      <c r="F53" s="149"/>
      <c r="G53" s="149">
        <f t="shared" si="6"/>
        <v>0</v>
      </c>
      <c r="H53" s="328" t="e">
        <f t="shared" si="7"/>
        <v>#DIV/0!</v>
      </c>
    </row>
    <row r="54" spans="1:8" ht="20.100000000000001" customHeight="1">
      <c r="A54" s="324" t="s">
        <v>90</v>
      </c>
      <c r="B54" s="386" t="s">
        <v>429</v>
      </c>
      <c r="C54" s="149"/>
      <c r="D54" s="149"/>
      <c r="E54" s="149"/>
      <c r="F54" s="149"/>
      <c r="G54" s="149">
        <f t="shared" si="6"/>
        <v>0</v>
      </c>
      <c r="H54" s="328" t="e">
        <f t="shared" si="7"/>
        <v>#DIV/0!</v>
      </c>
    </row>
    <row r="55" spans="1:8" ht="24.75" customHeight="1">
      <c r="A55" s="303" t="s">
        <v>430</v>
      </c>
      <c r="B55" s="385" t="s">
        <v>431</v>
      </c>
      <c r="C55" s="147"/>
      <c r="D55" s="147"/>
      <c r="E55" s="147"/>
      <c r="F55" s="147"/>
      <c r="G55" s="147">
        <f t="shared" si="6"/>
        <v>0</v>
      </c>
      <c r="H55" s="328" t="e">
        <f t="shared" si="7"/>
        <v>#DIV/0!</v>
      </c>
    </row>
    <row r="56" spans="1:8" ht="24" customHeight="1">
      <c r="A56" s="303" t="s">
        <v>432</v>
      </c>
      <c r="B56" s="385" t="s">
        <v>433</v>
      </c>
      <c r="C56" s="147"/>
      <c r="D56" s="147"/>
      <c r="E56" s="147"/>
      <c r="F56" s="147"/>
      <c r="G56" s="147">
        <f t="shared" si="6"/>
        <v>0</v>
      </c>
      <c r="H56" s="328" t="e">
        <f t="shared" si="7"/>
        <v>#DIV/0!</v>
      </c>
    </row>
    <row r="57" spans="1:8" ht="41.25" customHeight="1">
      <c r="A57" s="365" t="s">
        <v>434</v>
      </c>
      <c r="B57" s="366" t="s">
        <v>435</v>
      </c>
      <c r="C57" s="148">
        <f>SUM(C58:C59,C63,C67)</f>
        <v>0</v>
      </c>
      <c r="D57" s="295">
        <f>SUM(D58:D59,D63,D67)</f>
        <v>-61</v>
      </c>
      <c r="E57" s="148">
        <f>SUM(E58:E59,E63,E67)</f>
        <v>-3</v>
      </c>
      <c r="F57" s="295">
        <f>SUM(F58:F59,F63,F67)</f>
        <v>-61</v>
      </c>
      <c r="G57" s="147">
        <f t="shared" si="6"/>
        <v>-58</v>
      </c>
      <c r="H57" s="328">
        <f>F57/E57*100</f>
        <v>2033.3333333333333</v>
      </c>
    </row>
    <row r="58" spans="1:8" ht="44.25" customHeight="1">
      <c r="A58" s="303" t="s">
        <v>436</v>
      </c>
      <c r="B58" s="368" t="s">
        <v>437</v>
      </c>
      <c r="C58" s="147" t="s">
        <v>490</v>
      </c>
      <c r="D58" s="147">
        <f>-61</f>
        <v>-61</v>
      </c>
      <c r="E58" s="331">
        <v>-3</v>
      </c>
      <c r="F58" s="147">
        <v>-61</v>
      </c>
      <c r="G58" s="147">
        <f t="shared" si="6"/>
        <v>-58</v>
      </c>
      <c r="H58" s="328">
        <f t="shared" ref="H58:H73" si="8">F58/E58*100</f>
        <v>2033.3333333333333</v>
      </c>
    </row>
    <row r="59" spans="1:8" ht="37.5" customHeight="1">
      <c r="A59" s="303" t="s">
        <v>450</v>
      </c>
      <c r="B59" s="368" t="s">
        <v>438</v>
      </c>
      <c r="C59" s="147" t="s">
        <v>256</v>
      </c>
      <c r="D59" s="147" t="s">
        <v>256</v>
      </c>
      <c r="E59" s="147" t="s">
        <v>256</v>
      </c>
      <c r="F59" s="147" t="s">
        <v>256</v>
      </c>
      <c r="G59" s="147" t="e">
        <f t="shared" si="6"/>
        <v>#VALUE!</v>
      </c>
      <c r="H59" s="328" t="e">
        <f t="shared" si="8"/>
        <v>#VALUE!</v>
      </c>
    </row>
    <row r="60" spans="1:8" ht="20.100000000000001" customHeight="1">
      <c r="A60" s="324" t="s">
        <v>78</v>
      </c>
      <c r="B60" s="387" t="s">
        <v>439</v>
      </c>
      <c r="C60" s="149" t="s">
        <v>256</v>
      </c>
      <c r="D60" s="149" t="s">
        <v>256</v>
      </c>
      <c r="E60" s="149" t="s">
        <v>256</v>
      </c>
      <c r="F60" s="149" t="s">
        <v>256</v>
      </c>
      <c r="G60" s="147" t="e">
        <f t="shared" si="6"/>
        <v>#VALUE!</v>
      </c>
      <c r="H60" s="328" t="e">
        <f t="shared" si="8"/>
        <v>#VALUE!</v>
      </c>
    </row>
    <row r="61" spans="1:8" ht="20.100000000000001" customHeight="1">
      <c r="A61" s="324" t="s">
        <v>79</v>
      </c>
      <c r="B61" s="387" t="s">
        <v>440</v>
      </c>
      <c r="C61" s="149" t="s">
        <v>256</v>
      </c>
      <c r="D61" s="149" t="s">
        <v>256</v>
      </c>
      <c r="E61" s="149" t="s">
        <v>256</v>
      </c>
      <c r="F61" s="149" t="s">
        <v>256</v>
      </c>
      <c r="G61" s="147" t="e">
        <f t="shared" si="6"/>
        <v>#VALUE!</v>
      </c>
      <c r="H61" s="328" t="e">
        <f t="shared" si="8"/>
        <v>#VALUE!</v>
      </c>
    </row>
    <row r="62" spans="1:8" ht="20.100000000000001" customHeight="1">
      <c r="A62" s="324" t="s">
        <v>90</v>
      </c>
      <c r="B62" s="387" t="s">
        <v>441</v>
      </c>
      <c r="C62" s="149" t="s">
        <v>256</v>
      </c>
      <c r="D62" s="149" t="s">
        <v>256</v>
      </c>
      <c r="E62" s="149" t="s">
        <v>256</v>
      </c>
      <c r="F62" s="149" t="s">
        <v>256</v>
      </c>
      <c r="G62" s="147" t="e">
        <f t="shared" si="6"/>
        <v>#VALUE!</v>
      </c>
      <c r="H62" s="328" t="e">
        <f t="shared" si="8"/>
        <v>#VALUE!</v>
      </c>
    </row>
    <row r="63" spans="1:8" ht="40.5" customHeight="1">
      <c r="A63" s="303" t="s">
        <v>451</v>
      </c>
      <c r="B63" s="368" t="s">
        <v>442</v>
      </c>
      <c r="C63" s="147" t="s">
        <v>256</v>
      </c>
      <c r="D63" s="147" t="s">
        <v>256</v>
      </c>
      <c r="E63" s="147" t="s">
        <v>256</v>
      </c>
      <c r="F63" s="147" t="s">
        <v>256</v>
      </c>
      <c r="G63" s="147" t="e">
        <f t="shared" si="6"/>
        <v>#VALUE!</v>
      </c>
      <c r="H63" s="328" t="e">
        <f t="shared" si="8"/>
        <v>#VALUE!</v>
      </c>
    </row>
    <row r="64" spans="1:8" ht="20.100000000000001" customHeight="1">
      <c r="A64" s="324" t="s">
        <v>78</v>
      </c>
      <c r="B64" s="387" t="s">
        <v>443</v>
      </c>
      <c r="C64" s="149" t="s">
        <v>256</v>
      </c>
      <c r="D64" s="149" t="s">
        <v>256</v>
      </c>
      <c r="E64" s="149" t="s">
        <v>256</v>
      </c>
      <c r="F64" s="149" t="s">
        <v>256</v>
      </c>
      <c r="G64" s="147" t="e">
        <f t="shared" si="6"/>
        <v>#VALUE!</v>
      </c>
      <c r="H64" s="328" t="e">
        <f t="shared" si="8"/>
        <v>#VALUE!</v>
      </c>
    </row>
    <row r="65" spans="1:8" ht="20.100000000000001" customHeight="1">
      <c r="A65" s="324" t="s">
        <v>79</v>
      </c>
      <c r="B65" s="387" t="s">
        <v>444</v>
      </c>
      <c r="C65" s="149" t="s">
        <v>256</v>
      </c>
      <c r="D65" s="149" t="s">
        <v>256</v>
      </c>
      <c r="E65" s="149" t="s">
        <v>256</v>
      </c>
      <c r="F65" s="149" t="s">
        <v>256</v>
      </c>
      <c r="G65" s="147" t="e">
        <f t="shared" si="6"/>
        <v>#VALUE!</v>
      </c>
      <c r="H65" s="328" t="e">
        <f t="shared" si="8"/>
        <v>#VALUE!</v>
      </c>
    </row>
    <row r="66" spans="1:8" ht="20.100000000000001" customHeight="1">
      <c r="A66" s="324" t="s">
        <v>90</v>
      </c>
      <c r="B66" s="387" t="s">
        <v>445</v>
      </c>
      <c r="C66" s="149" t="s">
        <v>256</v>
      </c>
      <c r="D66" s="149" t="s">
        <v>256</v>
      </c>
      <c r="E66" s="149" t="s">
        <v>256</v>
      </c>
      <c r="F66" s="149" t="s">
        <v>256</v>
      </c>
      <c r="G66" s="147" t="e">
        <f t="shared" si="6"/>
        <v>#VALUE!</v>
      </c>
      <c r="H66" s="328" t="e">
        <f t="shared" si="8"/>
        <v>#VALUE!</v>
      </c>
    </row>
    <row r="67" spans="1:8" ht="24" customHeight="1">
      <c r="A67" s="303" t="s">
        <v>360</v>
      </c>
      <c r="B67" s="368" t="s">
        <v>446</v>
      </c>
      <c r="C67" s="147" t="s">
        <v>256</v>
      </c>
      <c r="D67" s="147" t="s">
        <v>256</v>
      </c>
      <c r="E67" s="147" t="s">
        <v>256</v>
      </c>
      <c r="F67" s="147" t="s">
        <v>256</v>
      </c>
      <c r="G67" s="147" t="e">
        <f t="shared" si="6"/>
        <v>#VALUE!</v>
      </c>
      <c r="H67" s="328" t="e">
        <f t="shared" si="8"/>
        <v>#VALUE!</v>
      </c>
    </row>
    <row r="68" spans="1:8" ht="31.5" customHeight="1">
      <c r="A68" s="362" t="s">
        <v>122</v>
      </c>
      <c r="B68" s="371" t="s">
        <v>447</v>
      </c>
      <c r="C68" s="148">
        <f>SUM(C57,C45)</f>
        <v>0</v>
      </c>
      <c r="D68" s="148">
        <f>SUM(D57,D45)</f>
        <v>-61</v>
      </c>
      <c r="E68" s="148">
        <f>SUM(E57,E45)</f>
        <v>-3</v>
      </c>
      <c r="F68" s="148">
        <f>SUM(F57,F45)</f>
        <v>-61</v>
      </c>
      <c r="G68" s="147">
        <f t="shared" si="6"/>
        <v>-58</v>
      </c>
      <c r="H68" s="328">
        <f t="shared" si="8"/>
        <v>2033.3333333333333</v>
      </c>
    </row>
    <row r="69" spans="1:8" s="10" customFormat="1" ht="27.75" customHeight="1">
      <c r="A69" s="300" t="s">
        <v>229</v>
      </c>
      <c r="B69" s="308"/>
      <c r="C69" s="147"/>
      <c r="D69" s="147"/>
      <c r="E69" s="331"/>
      <c r="F69" s="147"/>
      <c r="G69" s="147">
        <f>F69-E69</f>
        <v>0</v>
      </c>
      <c r="H69" s="328" t="e">
        <f t="shared" si="8"/>
        <v>#DIV/0!</v>
      </c>
    </row>
    <row r="70" spans="1:8" s="10" customFormat="1" ht="29.25" customHeight="1">
      <c r="A70" s="300" t="s">
        <v>27</v>
      </c>
      <c r="B70" s="388">
        <v>3600</v>
      </c>
      <c r="C70" s="150">
        <v>2062</v>
      </c>
      <c r="D70" s="150">
        <v>1954</v>
      </c>
      <c r="E70" s="389">
        <v>3663.1</v>
      </c>
      <c r="F70" s="150">
        <v>1869</v>
      </c>
      <c r="G70" s="150">
        <f>F70-E70</f>
        <v>-1794.1</v>
      </c>
      <c r="H70" s="328">
        <f t="shared" si="8"/>
        <v>51.02235811198166</v>
      </c>
    </row>
    <row r="71" spans="1:8" s="10" customFormat="1" ht="25.5" customHeight="1">
      <c r="A71" s="301" t="s">
        <v>206</v>
      </c>
      <c r="B71" s="308">
        <v>3610</v>
      </c>
      <c r="C71" s="147"/>
      <c r="D71" s="147"/>
      <c r="E71" s="147"/>
      <c r="F71" s="147"/>
      <c r="G71" s="147">
        <f>F71-E71</f>
        <v>0</v>
      </c>
      <c r="H71" s="328" t="e">
        <f t="shared" si="8"/>
        <v>#DIV/0!</v>
      </c>
    </row>
    <row r="72" spans="1:8" s="10" customFormat="1" ht="28.5" customHeight="1">
      <c r="A72" s="300" t="s">
        <v>47</v>
      </c>
      <c r="B72" s="388">
        <v>3620</v>
      </c>
      <c r="C72" s="168">
        <v>2244</v>
      </c>
      <c r="D72" s="168">
        <f t="shared" ref="D72:F72" si="9">D70+D73+D71</f>
        <v>1989</v>
      </c>
      <c r="E72" s="390">
        <v>3641.9</v>
      </c>
      <c r="F72" s="168">
        <v>2493</v>
      </c>
      <c r="G72" s="150">
        <f>F72-E72</f>
        <v>-1148.9000000000001</v>
      </c>
      <c r="H72" s="328">
        <f t="shared" si="8"/>
        <v>68.453279881380595</v>
      </c>
    </row>
    <row r="73" spans="1:8" s="10" customFormat="1" ht="33" customHeight="1">
      <c r="A73" s="300" t="s">
        <v>28</v>
      </c>
      <c r="B73" s="388">
        <v>3630</v>
      </c>
      <c r="C73" s="331">
        <v>182</v>
      </c>
      <c r="D73" s="331">
        <f>D19+D41+D68</f>
        <v>35</v>
      </c>
      <c r="E73" s="331">
        <f>E19+E41+E68</f>
        <v>-21.200000000000003</v>
      </c>
      <c r="F73" s="331">
        <v>624</v>
      </c>
      <c r="G73" s="147">
        <f>G19+G41+G68</f>
        <v>141.19999999999999</v>
      </c>
      <c r="H73" s="328">
        <f t="shared" si="8"/>
        <v>-2943.3962264150937</v>
      </c>
    </row>
    <row r="74" spans="1:8" s="10" customFormat="1">
      <c r="A74" s="1"/>
      <c r="B74" s="20"/>
      <c r="C74" s="20"/>
      <c r="D74" s="20"/>
      <c r="E74" s="20"/>
      <c r="F74" s="20"/>
      <c r="G74" s="20"/>
      <c r="H74" s="109"/>
    </row>
    <row r="75" spans="1:8" s="2" customFormat="1" ht="27.75" customHeight="1">
      <c r="A75" s="52" t="s">
        <v>495</v>
      </c>
      <c r="B75" s="468" t="s">
        <v>452</v>
      </c>
      <c r="C75" s="468"/>
      <c r="D75" s="69"/>
      <c r="E75" s="54"/>
      <c r="F75" s="472" t="s">
        <v>181</v>
      </c>
      <c r="G75" s="472"/>
      <c r="H75" s="472"/>
    </row>
    <row r="76" spans="1:8">
      <c r="A76" s="61" t="s">
        <v>183</v>
      </c>
      <c r="B76" s="510" t="s">
        <v>68</v>
      </c>
      <c r="C76" s="510"/>
      <c r="D76" s="96"/>
      <c r="E76" s="62"/>
      <c r="F76" s="516" t="s">
        <v>237</v>
      </c>
      <c r="G76" s="516"/>
      <c r="H76" s="516"/>
    </row>
    <row r="77" spans="1:8">
      <c r="A77" s="218" t="s">
        <v>568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9" zoomScaleNormal="100" zoomScaleSheetLayoutView="55" workbookViewId="0">
      <selection activeCell="A3" sqref="A3:H14"/>
    </sheetView>
  </sheetViews>
  <sheetFormatPr defaultRowHeight="18.75" outlineLevelRow="1"/>
  <cols>
    <col min="1" max="1" width="41.140625" style="2" customWidth="1"/>
    <col min="2" max="2" width="7" style="14" customWidth="1"/>
    <col min="3" max="4" width="15.140625" style="14" customWidth="1"/>
    <col min="5" max="5" width="13.85546875" style="14" customWidth="1"/>
    <col min="6" max="6" width="13.140625" style="14" customWidth="1"/>
    <col min="7" max="7" width="14.85546875" style="14" customWidth="1"/>
    <col min="8" max="8" width="14.42578125" style="14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17" t="s">
        <v>170</v>
      </c>
    </row>
    <row r="2" spans="1:15" hidden="1" outlineLevel="1">
      <c r="H2" s="17" t="s">
        <v>161</v>
      </c>
    </row>
    <row r="3" spans="1:15" ht="63.75" customHeight="1" collapsed="1">
      <c r="A3" s="520" t="s">
        <v>154</v>
      </c>
      <c r="B3" s="520"/>
      <c r="C3" s="520"/>
      <c r="D3" s="520"/>
      <c r="E3" s="520"/>
      <c r="F3" s="520"/>
      <c r="G3" s="520"/>
      <c r="H3" s="520"/>
    </row>
    <row r="4" spans="1:15">
      <c r="A4" s="522"/>
      <c r="B4" s="522"/>
      <c r="C4" s="522"/>
      <c r="D4" s="522"/>
      <c r="E4" s="522"/>
      <c r="F4" s="522"/>
      <c r="G4" s="522"/>
      <c r="H4" s="522"/>
    </row>
    <row r="5" spans="1:15" ht="58.5" customHeight="1">
      <c r="A5" s="524" t="s">
        <v>203</v>
      </c>
      <c r="B5" s="521" t="s">
        <v>12</v>
      </c>
      <c r="C5" s="527" t="s">
        <v>483</v>
      </c>
      <c r="D5" s="528"/>
      <c r="E5" s="503" t="s">
        <v>482</v>
      </c>
      <c r="F5" s="504"/>
      <c r="G5" s="504"/>
      <c r="H5" s="505"/>
    </row>
    <row r="6" spans="1:15" ht="75.75" customHeight="1">
      <c r="A6" s="525"/>
      <c r="B6" s="521"/>
      <c r="C6" s="352" t="s">
        <v>480</v>
      </c>
      <c r="D6" s="353" t="s">
        <v>481</v>
      </c>
      <c r="E6" s="354" t="s">
        <v>187</v>
      </c>
      <c r="F6" s="354" t="s">
        <v>175</v>
      </c>
      <c r="G6" s="354" t="s">
        <v>198</v>
      </c>
      <c r="H6" s="354" t="s">
        <v>199</v>
      </c>
    </row>
    <row r="7" spans="1:15" ht="15.75" customHeight="1">
      <c r="A7" s="311">
        <v>1</v>
      </c>
      <c r="B7" s="391">
        <v>2</v>
      </c>
      <c r="C7" s="311">
        <v>3</v>
      </c>
      <c r="D7" s="311">
        <v>4</v>
      </c>
      <c r="E7" s="311">
        <v>5</v>
      </c>
      <c r="F7" s="391">
        <v>6</v>
      </c>
      <c r="G7" s="311">
        <v>7</v>
      </c>
      <c r="H7" s="391">
        <v>8</v>
      </c>
    </row>
    <row r="8" spans="1:15" s="4" customFormat="1" ht="63" customHeight="1">
      <c r="A8" s="303" t="s">
        <v>70</v>
      </c>
      <c r="B8" s="392">
        <v>4000</v>
      </c>
      <c r="C8" s="147">
        <f>SUM(C9:C14)</f>
        <v>252</v>
      </c>
      <c r="D8" s="147">
        <f>SUM(D9:D14)</f>
        <v>153</v>
      </c>
      <c r="E8" s="147">
        <f>SUM(E9:E14)</f>
        <v>100</v>
      </c>
      <c r="F8" s="147">
        <f>SUM(F9:F14)</f>
        <v>0</v>
      </c>
      <c r="G8" s="147">
        <f t="shared" ref="G8:G14" si="0">F8-E8</f>
        <v>-100</v>
      </c>
      <c r="H8" s="393">
        <f>F8/E8*100</f>
        <v>0</v>
      </c>
    </row>
    <row r="9" spans="1:15" ht="47.25" customHeight="1">
      <c r="A9" s="303" t="s">
        <v>460</v>
      </c>
      <c r="B9" s="394" t="s">
        <v>160</v>
      </c>
      <c r="C9" s="147"/>
      <c r="D9" s="147"/>
      <c r="E9" s="147"/>
      <c r="F9" s="147"/>
      <c r="G9" s="147">
        <f t="shared" si="0"/>
        <v>0</v>
      </c>
      <c r="H9" s="393" t="e">
        <f t="shared" ref="H9:H14" si="1">F9/E9*100</f>
        <v>#DIV/0!</v>
      </c>
    </row>
    <row r="10" spans="1:15" ht="57" customHeight="1">
      <c r="A10" s="303" t="s">
        <v>461</v>
      </c>
      <c r="B10" s="392">
        <v>4020</v>
      </c>
      <c r="C10" s="147">
        <v>251</v>
      </c>
      <c r="D10" s="147">
        <v>146</v>
      </c>
      <c r="E10" s="147">
        <v>100</v>
      </c>
      <c r="F10" s="147"/>
      <c r="G10" s="147">
        <f t="shared" si="0"/>
        <v>-100</v>
      </c>
      <c r="H10" s="393">
        <f t="shared" si="1"/>
        <v>0</v>
      </c>
      <c r="O10" s="13"/>
    </row>
    <row r="11" spans="1:15" ht="69.75" customHeight="1">
      <c r="A11" s="303" t="s">
        <v>462</v>
      </c>
      <c r="B11" s="394">
        <v>4030</v>
      </c>
      <c r="C11" s="147"/>
      <c r="D11" s="147"/>
      <c r="E11" s="147"/>
      <c r="F11" s="147"/>
      <c r="G11" s="147">
        <f t="shared" si="0"/>
        <v>0</v>
      </c>
      <c r="H11" s="393" t="e">
        <f t="shared" si="1"/>
        <v>#DIV/0!</v>
      </c>
      <c r="N11" s="13"/>
    </row>
    <row r="12" spans="1:15" ht="61.5" customHeight="1">
      <c r="A12" s="303" t="s">
        <v>463</v>
      </c>
      <c r="B12" s="392">
        <v>4040</v>
      </c>
      <c r="C12" s="147"/>
      <c r="D12" s="147"/>
      <c r="E12" s="147"/>
      <c r="F12" s="147"/>
      <c r="G12" s="147">
        <f t="shared" si="0"/>
        <v>0</v>
      </c>
      <c r="H12" s="393" t="e">
        <f t="shared" si="1"/>
        <v>#DIV/0!</v>
      </c>
    </row>
    <row r="13" spans="1:15" ht="82.5" customHeight="1">
      <c r="A13" s="303" t="s">
        <v>464</v>
      </c>
      <c r="B13" s="394">
        <v>4050</v>
      </c>
      <c r="C13" s="147">
        <v>1</v>
      </c>
      <c r="D13" s="147">
        <v>7</v>
      </c>
      <c r="E13" s="147"/>
      <c r="F13" s="147"/>
      <c r="G13" s="147">
        <f t="shared" si="0"/>
        <v>0</v>
      </c>
      <c r="H13" s="393" t="e">
        <f t="shared" si="1"/>
        <v>#DIV/0!</v>
      </c>
    </row>
    <row r="14" spans="1:15" ht="53.25" customHeight="1">
      <c r="A14" s="303" t="s">
        <v>488</v>
      </c>
      <c r="B14" s="392">
        <v>4060</v>
      </c>
      <c r="C14" s="147"/>
      <c r="D14" s="147"/>
      <c r="E14" s="147"/>
      <c r="F14" s="147"/>
      <c r="G14" s="147">
        <f t="shared" si="0"/>
        <v>0</v>
      </c>
      <c r="H14" s="393" t="e">
        <f t="shared" si="1"/>
        <v>#DIV/0!</v>
      </c>
    </row>
    <row r="15" spans="1:15" ht="57.75" customHeight="1">
      <c r="A15" s="526" t="s">
        <v>370</v>
      </c>
      <c r="B15" s="526"/>
      <c r="C15" s="526"/>
      <c r="D15" s="526"/>
      <c r="E15" s="526"/>
      <c r="F15" s="526"/>
      <c r="G15" s="526"/>
      <c r="H15" s="526"/>
      <c r="I15" s="89"/>
      <c r="J15" s="89"/>
      <c r="K15" s="89"/>
    </row>
    <row r="16" spans="1:15" ht="43.5" customHeight="1">
      <c r="A16" s="52" t="s">
        <v>495</v>
      </c>
      <c r="B16" s="53"/>
      <c r="C16" s="69" t="s">
        <v>465</v>
      </c>
      <c r="D16" s="69"/>
      <c r="E16" s="54"/>
      <c r="F16" s="472" t="s">
        <v>567</v>
      </c>
      <c r="G16" s="472"/>
      <c r="H16" s="472"/>
    </row>
    <row r="17" spans="1:8" s="1" customFormat="1">
      <c r="A17" s="55" t="s">
        <v>67</v>
      </c>
      <c r="B17" s="56"/>
      <c r="C17" s="55" t="s">
        <v>68</v>
      </c>
      <c r="D17" s="55"/>
      <c r="E17" s="56"/>
      <c r="F17" s="523" t="s">
        <v>237</v>
      </c>
      <c r="G17" s="523"/>
      <c r="H17" s="523"/>
    </row>
    <row r="18" spans="1:8">
      <c r="A18" s="519" t="s">
        <v>569</v>
      </c>
      <c r="B18" s="519"/>
      <c r="C18" s="519"/>
      <c r="D18" s="55"/>
      <c r="E18" s="55"/>
      <c r="F18" s="55"/>
      <c r="G18" s="55"/>
      <c r="H18" s="55"/>
    </row>
    <row r="19" spans="1:8">
      <c r="A19" s="30"/>
    </row>
    <row r="20" spans="1:8">
      <c r="A20" s="30"/>
    </row>
    <row r="21" spans="1:8">
      <c r="A21" s="30"/>
    </row>
    <row r="22" spans="1:8">
      <c r="A22" s="30"/>
    </row>
    <row r="23" spans="1:8">
      <c r="A23" s="30"/>
    </row>
    <row r="24" spans="1:8">
      <c r="A24" s="30"/>
    </row>
    <row r="25" spans="1:8">
      <c r="A25" s="30"/>
    </row>
    <row r="26" spans="1:8">
      <c r="A26" s="30"/>
    </row>
    <row r="27" spans="1:8">
      <c r="A27" s="30"/>
    </row>
    <row r="28" spans="1:8">
      <c r="A28" s="30"/>
    </row>
    <row r="29" spans="1:8">
      <c r="A29" s="30"/>
    </row>
    <row r="30" spans="1:8">
      <c r="A30" s="30"/>
    </row>
    <row r="31" spans="1:8">
      <c r="A31" s="30"/>
    </row>
    <row r="32" spans="1:8">
      <c r="A32" s="30"/>
    </row>
    <row r="33" spans="1:1">
      <c r="A33" s="30"/>
    </row>
    <row r="34" spans="1:1">
      <c r="A34" s="30"/>
    </row>
    <row r="35" spans="1:1">
      <c r="A35" s="30"/>
    </row>
    <row r="36" spans="1:1">
      <c r="A36" s="30"/>
    </row>
    <row r="37" spans="1:1">
      <c r="A37" s="30"/>
    </row>
    <row r="38" spans="1:1">
      <c r="A38" s="30"/>
    </row>
    <row r="39" spans="1:1">
      <c r="A39" s="30"/>
    </row>
    <row r="40" spans="1:1">
      <c r="A40" s="30"/>
    </row>
    <row r="41" spans="1:1">
      <c r="A41" s="30"/>
    </row>
    <row r="42" spans="1:1">
      <c r="A42" s="30"/>
    </row>
    <row r="43" spans="1:1">
      <c r="A43" s="30"/>
    </row>
    <row r="44" spans="1:1">
      <c r="A44" s="30"/>
    </row>
    <row r="45" spans="1:1">
      <c r="A45" s="30"/>
    </row>
    <row r="46" spans="1:1">
      <c r="A46" s="30"/>
    </row>
    <row r="47" spans="1:1">
      <c r="A47" s="30"/>
    </row>
    <row r="48" spans="1:1">
      <c r="A48" s="30"/>
    </row>
    <row r="49" spans="1:1">
      <c r="A49" s="30"/>
    </row>
    <row r="50" spans="1:1">
      <c r="A50" s="30"/>
    </row>
    <row r="51" spans="1:1">
      <c r="A51" s="30"/>
    </row>
    <row r="52" spans="1:1">
      <c r="A52" s="30"/>
    </row>
    <row r="53" spans="1:1">
      <c r="A53" s="30"/>
    </row>
    <row r="54" spans="1:1">
      <c r="A54" s="30"/>
    </row>
    <row r="55" spans="1:1">
      <c r="A55" s="30"/>
    </row>
    <row r="56" spans="1:1">
      <c r="A56" s="30"/>
    </row>
    <row r="57" spans="1:1">
      <c r="A57" s="30"/>
    </row>
    <row r="58" spans="1:1">
      <c r="A58" s="30"/>
    </row>
    <row r="59" spans="1:1">
      <c r="A59" s="30"/>
    </row>
    <row r="60" spans="1:1">
      <c r="A60" s="30"/>
    </row>
    <row r="61" spans="1:1">
      <c r="A61" s="30"/>
    </row>
    <row r="62" spans="1:1">
      <c r="A62" s="30"/>
    </row>
    <row r="63" spans="1:1">
      <c r="A63" s="30"/>
    </row>
    <row r="64" spans="1:1">
      <c r="A64" s="30"/>
    </row>
    <row r="65" spans="1:1">
      <c r="A65" s="30"/>
    </row>
    <row r="66" spans="1:1">
      <c r="A66" s="30"/>
    </row>
    <row r="67" spans="1:1">
      <c r="A67" s="30"/>
    </row>
    <row r="68" spans="1:1">
      <c r="A68" s="30"/>
    </row>
    <row r="69" spans="1:1">
      <c r="A69" s="30"/>
    </row>
    <row r="70" spans="1:1">
      <c r="A70" s="30"/>
    </row>
    <row r="71" spans="1:1">
      <c r="A71" s="30"/>
    </row>
    <row r="72" spans="1:1">
      <c r="A72" s="30"/>
    </row>
    <row r="73" spans="1:1">
      <c r="A73" s="30"/>
    </row>
    <row r="74" spans="1:1">
      <c r="A74" s="30"/>
    </row>
    <row r="75" spans="1:1">
      <c r="A75" s="30"/>
    </row>
    <row r="76" spans="1:1">
      <c r="A76" s="30"/>
    </row>
    <row r="77" spans="1:1">
      <c r="A77" s="30"/>
    </row>
    <row r="78" spans="1:1">
      <c r="A78" s="30"/>
    </row>
    <row r="79" spans="1:1">
      <c r="A79" s="30"/>
    </row>
    <row r="80" spans="1:1">
      <c r="A80" s="30"/>
    </row>
    <row r="81" spans="1:1">
      <c r="A81" s="30"/>
    </row>
    <row r="82" spans="1:1">
      <c r="A82" s="30"/>
    </row>
    <row r="83" spans="1:1">
      <c r="A83" s="30"/>
    </row>
    <row r="84" spans="1:1">
      <c r="A84" s="30"/>
    </row>
    <row r="85" spans="1:1">
      <c r="A85" s="30"/>
    </row>
    <row r="86" spans="1:1">
      <c r="A86" s="30"/>
    </row>
    <row r="87" spans="1:1">
      <c r="A87" s="30"/>
    </row>
    <row r="88" spans="1:1">
      <c r="A88" s="30"/>
    </row>
    <row r="89" spans="1:1">
      <c r="A89" s="30"/>
    </row>
    <row r="90" spans="1:1">
      <c r="A90" s="30"/>
    </row>
    <row r="91" spans="1:1">
      <c r="A91" s="30"/>
    </row>
    <row r="92" spans="1:1">
      <c r="A92" s="30"/>
    </row>
    <row r="93" spans="1:1">
      <c r="A93" s="30"/>
    </row>
    <row r="94" spans="1:1">
      <c r="A94" s="30"/>
    </row>
    <row r="95" spans="1:1">
      <c r="A95" s="30"/>
    </row>
    <row r="96" spans="1:1">
      <c r="A96" s="30"/>
    </row>
    <row r="97" spans="1:1">
      <c r="A97" s="30"/>
    </row>
    <row r="98" spans="1:1">
      <c r="A98" s="30"/>
    </row>
    <row r="99" spans="1:1">
      <c r="A99" s="30"/>
    </row>
    <row r="100" spans="1:1">
      <c r="A100" s="30"/>
    </row>
    <row r="101" spans="1:1">
      <c r="A101" s="30"/>
    </row>
    <row r="102" spans="1:1">
      <c r="A102" s="30"/>
    </row>
    <row r="103" spans="1:1">
      <c r="A103" s="30"/>
    </row>
    <row r="104" spans="1:1">
      <c r="A104" s="30"/>
    </row>
    <row r="105" spans="1:1">
      <c r="A105" s="30"/>
    </row>
    <row r="106" spans="1:1">
      <c r="A106" s="30"/>
    </row>
    <row r="107" spans="1:1">
      <c r="A107" s="30"/>
    </row>
    <row r="108" spans="1:1">
      <c r="A108" s="30"/>
    </row>
    <row r="109" spans="1:1">
      <c r="A109" s="30"/>
    </row>
    <row r="110" spans="1:1">
      <c r="A110" s="30"/>
    </row>
    <row r="111" spans="1:1">
      <c r="A111" s="30"/>
    </row>
    <row r="112" spans="1:1">
      <c r="A112" s="30"/>
    </row>
    <row r="113" spans="1:1">
      <c r="A113" s="30"/>
    </row>
    <row r="114" spans="1:1">
      <c r="A114" s="30"/>
    </row>
    <row r="115" spans="1:1">
      <c r="A115" s="30"/>
    </row>
    <row r="116" spans="1:1">
      <c r="A116" s="30"/>
    </row>
    <row r="117" spans="1:1">
      <c r="A117" s="30"/>
    </row>
    <row r="118" spans="1:1">
      <c r="A118" s="30"/>
    </row>
    <row r="119" spans="1:1">
      <c r="A119" s="30"/>
    </row>
    <row r="120" spans="1:1">
      <c r="A120" s="30"/>
    </row>
    <row r="121" spans="1:1">
      <c r="A121" s="30"/>
    </row>
    <row r="122" spans="1:1">
      <c r="A122" s="30"/>
    </row>
    <row r="123" spans="1:1">
      <c r="A123" s="30"/>
    </row>
    <row r="124" spans="1:1">
      <c r="A124" s="30"/>
    </row>
    <row r="125" spans="1:1">
      <c r="A125" s="30"/>
    </row>
    <row r="126" spans="1:1">
      <c r="A126" s="30"/>
    </row>
    <row r="127" spans="1:1">
      <c r="A127" s="30"/>
    </row>
    <row r="128" spans="1:1">
      <c r="A128" s="30"/>
    </row>
    <row r="129" spans="1:1">
      <c r="A129" s="30"/>
    </row>
    <row r="130" spans="1:1">
      <c r="A130" s="30"/>
    </row>
    <row r="131" spans="1:1">
      <c r="A131" s="30"/>
    </row>
    <row r="132" spans="1:1">
      <c r="A132" s="30"/>
    </row>
    <row r="133" spans="1:1">
      <c r="A133" s="30"/>
    </row>
    <row r="134" spans="1:1">
      <c r="A134" s="30"/>
    </row>
    <row r="135" spans="1:1">
      <c r="A135" s="30"/>
    </row>
    <row r="136" spans="1:1">
      <c r="A136" s="30"/>
    </row>
    <row r="137" spans="1:1">
      <c r="A137" s="30"/>
    </row>
    <row r="138" spans="1:1">
      <c r="A138" s="30"/>
    </row>
    <row r="139" spans="1:1">
      <c r="A139" s="30"/>
    </row>
    <row r="140" spans="1:1">
      <c r="A140" s="30"/>
    </row>
    <row r="141" spans="1:1">
      <c r="A141" s="30"/>
    </row>
    <row r="142" spans="1:1">
      <c r="A142" s="30"/>
    </row>
    <row r="143" spans="1:1">
      <c r="A143" s="30"/>
    </row>
    <row r="144" spans="1:1">
      <c r="A144" s="30"/>
    </row>
    <row r="145" spans="1:1">
      <c r="A145" s="30"/>
    </row>
    <row r="146" spans="1:1">
      <c r="A146" s="30"/>
    </row>
    <row r="147" spans="1:1">
      <c r="A147" s="30"/>
    </row>
    <row r="148" spans="1:1">
      <c r="A148" s="30"/>
    </row>
    <row r="149" spans="1:1">
      <c r="A149" s="30"/>
    </row>
    <row r="150" spans="1:1">
      <c r="A150" s="30"/>
    </row>
    <row r="151" spans="1:1">
      <c r="A151" s="30"/>
    </row>
    <row r="152" spans="1:1">
      <c r="A152" s="30"/>
    </row>
    <row r="153" spans="1:1">
      <c r="A153" s="30"/>
    </row>
    <row r="154" spans="1:1">
      <c r="A154" s="30"/>
    </row>
    <row r="155" spans="1:1">
      <c r="A155" s="30"/>
    </row>
    <row r="156" spans="1:1">
      <c r="A156" s="30"/>
    </row>
    <row r="157" spans="1:1">
      <c r="A157" s="30"/>
    </row>
    <row r="158" spans="1:1">
      <c r="A158" s="30"/>
    </row>
    <row r="159" spans="1:1">
      <c r="A159" s="30"/>
    </row>
    <row r="160" spans="1:1">
      <c r="A160" s="30"/>
    </row>
    <row r="161" spans="1:1">
      <c r="A161" s="30"/>
    </row>
    <row r="162" spans="1:1">
      <c r="A162" s="30"/>
    </row>
    <row r="163" spans="1:1">
      <c r="A163" s="30"/>
    </row>
    <row r="164" spans="1:1">
      <c r="A164" s="30"/>
    </row>
    <row r="165" spans="1:1">
      <c r="A165" s="30"/>
    </row>
    <row r="166" spans="1:1">
      <c r="A166" s="30"/>
    </row>
    <row r="167" spans="1:1">
      <c r="A167" s="30"/>
    </row>
    <row r="168" spans="1:1">
      <c r="A168" s="30"/>
    </row>
    <row r="169" spans="1:1">
      <c r="A169" s="30"/>
    </row>
    <row r="170" spans="1:1">
      <c r="A170" s="30"/>
    </row>
    <row r="171" spans="1:1">
      <c r="A171" s="30"/>
    </row>
    <row r="172" spans="1:1">
      <c r="A172" s="30"/>
    </row>
    <row r="173" spans="1:1">
      <c r="A173" s="30"/>
    </row>
    <row r="174" spans="1:1">
      <c r="A174" s="30"/>
    </row>
    <row r="175" spans="1:1">
      <c r="A175" s="30"/>
    </row>
    <row r="176" spans="1:1">
      <c r="A176" s="30"/>
    </row>
    <row r="177" spans="1:1">
      <c r="A177" s="30"/>
    </row>
    <row r="178" spans="1:1">
      <c r="A178" s="30"/>
    </row>
    <row r="179" spans="1:1">
      <c r="A179" s="30"/>
    </row>
    <row r="180" spans="1:1">
      <c r="A180" s="30"/>
    </row>
    <row r="181" spans="1:1">
      <c r="A181" s="30"/>
    </row>
    <row r="182" spans="1:1">
      <c r="A182" s="30"/>
    </row>
    <row r="183" spans="1:1">
      <c r="A183" s="30"/>
    </row>
  </sheetData>
  <mergeCells count="10">
    <mergeCell ref="A18:C18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I15"/>
  <sheetViews>
    <sheetView zoomScaleNormal="100" zoomScaleSheetLayoutView="75" workbookViewId="0">
      <selection activeCell="A6" sqref="A6:A12"/>
    </sheetView>
  </sheetViews>
  <sheetFormatPr defaultRowHeight="12.75"/>
  <cols>
    <col min="1" max="1" width="33.42578125" style="19" customWidth="1"/>
    <col min="2" max="2" width="6" style="19" customWidth="1"/>
    <col min="3" max="3" width="15.140625" style="19" customWidth="1"/>
    <col min="4" max="4" width="11.42578125" style="19" customWidth="1"/>
    <col min="5" max="5" width="10.42578125" style="19" customWidth="1"/>
    <col min="6" max="6" width="11.140625" style="19" customWidth="1"/>
    <col min="7" max="7" width="10.5703125" style="19" customWidth="1"/>
    <col min="8" max="8" width="11.5703125" style="19" customWidth="1"/>
    <col min="9" max="9" width="14.28515625" style="19" customWidth="1"/>
    <col min="10" max="10" width="9.5703125" style="19" customWidth="1"/>
    <col min="11" max="11" width="9.140625" style="19"/>
    <col min="12" max="12" width="27.140625" style="19" customWidth="1"/>
    <col min="13" max="16384" width="9.140625" style="19"/>
  </cols>
  <sheetData>
    <row r="1" spans="1:9" ht="30" customHeight="1">
      <c r="A1" s="529" t="s">
        <v>156</v>
      </c>
      <c r="B1" s="529"/>
      <c r="C1" s="529"/>
      <c r="D1" s="529"/>
      <c r="E1" s="529"/>
      <c r="F1" s="529"/>
      <c r="G1" s="529"/>
      <c r="H1" s="529"/>
      <c r="I1" s="529"/>
    </row>
    <row r="2" spans="1:9" ht="9.75" customHeight="1">
      <c r="A2" s="200"/>
      <c r="B2" s="200"/>
      <c r="C2" s="200"/>
      <c r="D2" s="200"/>
      <c r="E2" s="200"/>
      <c r="F2" s="200"/>
      <c r="G2" s="200"/>
      <c r="H2" s="200"/>
      <c r="I2" s="200"/>
    </row>
    <row r="3" spans="1:9" ht="30.75" customHeight="1">
      <c r="A3" s="530" t="s">
        <v>203</v>
      </c>
      <c r="B3" s="530" t="s">
        <v>1</v>
      </c>
      <c r="C3" s="530" t="s">
        <v>83</v>
      </c>
      <c r="D3" s="533" t="s">
        <v>483</v>
      </c>
      <c r="E3" s="488"/>
      <c r="F3" s="532" t="s">
        <v>482</v>
      </c>
      <c r="G3" s="532"/>
      <c r="H3" s="532"/>
      <c r="I3" s="530" t="s">
        <v>230</v>
      </c>
    </row>
    <row r="4" spans="1:9" ht="59.25" customHeight="1">
      <c r="A4" s="531"/>
      <c r="B4" s="531"/>
      <c r="C4" s="531"/>
      <c r="D4" s="197" t="s">
        <v>480</v>
      </c>
      <c r="E4" s="196" t="s">
        <v>481</v>
      </c>
      <c r="F4" s="197" t="s">
        <v>187</v>
      </c>
      <c r="G4" s="197" t="s">
        <v>175</v>
      </c>
      <c r="H4" s="197" t="s">
        <v>198</v>
      </c>
      <c r="I4" s="531"/>
    </row>
    <row r="5" spans="1:9" s="34" customFormat="1" ht="13.5" customHeight="1">
      <c r="A5" s="198">
        <v>1</v>
      </c>
      <c r="B5" s="198">
        <v>2</v>
      </c>
      <c r="C5" s="198">
        <v>3</v>
      </c>
      <c r="D5" s="198">
        <v>4</v>
      </c>
      <c r="E5" s="198"/>
      <c r="F5" s="198">
        <v>5</v>
      </c>
      <c r="G5" s="198">
        <v>6</v>
      </c>
      <c r="H5" s="198">
        <v>7</v>
      </c>
      <c r="I5" s="198">
        <v>8</v>
      </c>
    </row>
    <row r="6" spans="1:9" s="34" customFormat="1" ht="33" customHeight="1">
      <c r="A6" s="216" t="s">
        <v>132</v>
      </c>
      <c r="B6" s="201"/>
      <c r="C6" s="198"/>
      <c r="D6" s="198"/>
      <c r="E6" s="198"/>
      <c r="F6" s="198"/>
      <c r="G6" s="198"/>
      <c r="H6" s="198"/>
      <c r="I6" s="198"/>
    </row>
    <row r="7" spans="1:9" ht="59.25" customHeight="1">
      <c r="A7" s="199" t="s">
        <v>277</v>
      </c>
      <c r="B7" s="196">
        <v>5000</v>
      </c>
      <c r="C7" s="202" t="s">
        <v>249</v>
      </c>
      <c r="D7" s="203">
        <f>'1. Фін результат'!C70/'Осн фін показн (кварт)'!C48</f>
        <v>1.5613178347891877E-2</v>
      </c>
      <c r="E7" s="203">
        <f>'1. Фін результат'!D70/'Осн фін показн (кварт)'!D48</f>
        <v>4.1797863801938631E-2</v>
      </c>
      <c r="F7" s="203">
        <f>'1. Фін результат'!E70/'Осн фін показн (кварт)'!E48</f>
        <v>8.5744109752460484E-4</v>
      </c>
      <c r="G7" s="203">
        <f>'1. Фін результат'!F70/'Осн фін показн (кварт)'!F48</f>
        <v>3.408038525652899E-2</v>
      </c>
      <c r="H7" s="204">
        <f>G7-F7</f>
        <v>3.3222944159004383E-2</v>
      </c>
      <c r="I7" s="213" t="s">
        <v>250</v>
      </c>
    </row>
    <row r="8" spans="1:9" ht="80.25" customHeight="1">
      <c r="A8" s="199" t="s">
        <v>257</v>
      </c>
      <c r="B8" s="196">
        <v>5010</v>
      </c>
      <c r="C8" s="202" t="s">
        <v>84</v>
      </c>
      <c r="D8" s="203">
        <f>'Осн фін показн (кварт)'!C24/'Осн фін показн (кварт)'!C13</f>
        <v>1.4852132949489663E-2</v>
      </c>
      <c r="E8" s="203">
        <f>'Осн фін показн (кварт)'!D24/'Осн фін показн (кварт)'!D13</f>
        <v>3.6742557868171828E-2</v>
      </c>
      <c r="F8" s="203">
        <f>'Осн фін показн (кварт)'!E24/'Осн фін показн (кварт)'!E13</f>
        <v>1.6406305727940651E-3</v>
      </c>
      <c r="G8" s="203">
        <f>'Осн фін показн (кварт)'!F24/'Осн фін показн (кварт)'!F13</f>
        <v>5.5186203449137716E-2</v>
      </c>
      <c r="H8" s="204">
        <f>G8-F8</f>
        <v>5.354557287634365E-2</v>
      </c>
      <c r="I8" s="213" t="s">
        <v>251</v>
      </c>
    </row>
    <row r="9" spans="1:9" ht="30.75" customHeight="1">
      <c r="A9" s="216" t="s">
        <v>133</v>
      </c>
      <c r="B9" s="196"/>
      <c r="C9" s="205"/>
      <c r="D9" s="204"/>
      <c r="E9" s="204"/>
      <c r="F9" s="204"/>
      <c r="G9" s="204"/>
      <c r="H9" s="204"/>
      <c r="I9" s="213"/>
    </row>
    <row r="10" spans="1:9" ht="84" customHeight="1">
      <c r="A10" s="199" t="s">
        <v>278</v>
      </c>
      <c r="B10" s="196">
        <v>5100</v>
      </c>
      <c r="C10" s="202" t="s">
        <v>129</v>
      </c>
      <c r="D10" s="206">
        <f>'Осн фін показн (кварт)'!C54/('Осн фін показн (кварт)'!C49+'Осн фін показн (кварт)'!C50)</f>
        <v>3.5512599780873377</v>
      </c>
      <c r="E10" s="206">
        <f>'Осн фін показн (кварт)'!D54/('Осн фін показн (кварт)'!D49+'Осн фін показн (кварт)'!D50)</f>
        <v>3.1999222092570982</v>
      </c>
      <c r="F10" s="206">
        <f>'Осн фін показн (кварт)'!E54/('Осн фін показн (кварт)'!E49+'Осн фін показн (кварт)'!E50)</f>
        <v>5.1934888016624337</v>
      </c>
      <c r="G10" s="206">
        <f>'Осн фін показн (кварт)'!F54/('Осн фін показн (кварт)'!F49+'Осн фін показн (кварт)'!F50)</f>
        <v>3.1999222092570982</v>
      </c>
      <c r="H10" s="206">
        <f>G10-F10</f>
        <v>-1.9935665924053354</v>
      </c>
      <c r="I10" s="213" t="s">
        <v>252</v>
      </c>
    </row>
    <row r="11" spans="1:9" ht="66.75" customHeight="1">
      <c r="A11" s="199" t="s">
        <v>279</v>
      </c>
      <c r="B11" s="196">
        <v>5110</v>
      </c>
      <c r="C11" s="202" t="s">
        <v>129</v>
      </c>
      <c r="D11" s="206">
        <f>'Осн фін показн (кварт)'!C46/'Осн фін показн (кварт)'!C50</f>
        <v>3.3778831644751022</v>
      </c>
      <c r="E11" s="206">
        <f>'Осн фін показн (кварт)'!D46/'Осн фін показн (кварт)'!D50</f>
        <v>2.2967716841695838</v>
      </c>
      <c r="F11" s="206">
        <f>'Осн фін показн (кварт)'!E46/'Осн фін показн (кварт)'!E50</f>
        <v>4.7686329918756627</v>
      </c>
      <c r="G11" s="206">
        <f>'Осн фін показн (кварт)'!F46/'Осн фін показн (кварт)'!F50</f>
        <v>2.2967716841695838</v>
      </c>
      <c r="H11" s="206">
        <f>G11-F11</f>
        <v>-2.4718613077060789</v>
      </c>
      <c r="I11" s="213" t="s">
        <v>253</v>
      </c>
    </row>
    <row r="12" spans="1:9" ht="108.75" customHeight="1">
      <c r="A12" s="217" t="s">
        <v>468</v>
      </c>
      <c r="B12" s="207">
        <v>5120</v>
      </c>
      <c r="C12" s="202" t="s">
        <v>129</v>
      </c>
      <c r="D12" s="215">
        <v>0.02</v>
      </c>
      <c r="E12" s="208">
        <v>0.03</v>
      </c>
      <c r="F12" s="208">
        <v>0</v>
      </c>
      <c r="G12" s="208">
        <v>0.03</v>
      </c>
      <c r="H12" s="206">
        <f>G12-F12</f>
        <v>0.03</v>
      </c>
      <c r="I12" s="214" t="s">
        <v>365</v>
      </c>
    </row>
    <row r="13" spans="1:9" s="2" customFormat="1" ht="41.25" customHeight="1">
      <c r="A13" s="209" t="s">
        <v>578</v>
      </c>
      <c r="B13" s="210"/>
      <c r="C13" s="534" t="s">
        <v>260</v>
      </c>
      <c r="D13" s="534"/>
      <c r="E13" s="211"/>
      <c r="F13" s="212"/>
      <c r="G13" s="535" t="s">
        <v>567</v>
      </c>
      <c r="H13" s="535"/>
      <c r="I13" s="535"/>
    </row>
    <row r="14" spans="1:9" s="1" customFormat="1" ht="18.75">
      <c r="A14" s="61" t="s">
        <v>236</v>
      </c>
      <c r="B14" s="62"/>
      <c r="C14" s="510" t="s">
        <v>68</v>
      </c>
      <c r="D14" s="510"/>
      <c r="E14" s="96"/>
      <c r="F14" s="62"/>
      <c r="G14" s="516" t="s">
        <v>85</v>
      </c>
      <c r="H14" s="516"/>
      <c r="I14" s="516"/>
    </row>
    <row r="15" spans="1:9" ht="30" customHeight="1">
      <c r="A15" s="519" t="s">
        <v>569</v>
      </c>
      <c r="B15" s="519"/>
      <c r="C15" s="519"/>
    </row>
  </sheetData>
  <mergeCells count="12">
    <mergeCell ref="A15:C15"/>
    <mergeCell ref="D3:E3"/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</mergeCells>
  <phoneticPr fontId="3" type="noConversion"/>
  <pageMargins left="0.59055118110236227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O86"/>
  <sheetViews>
    <sheetView tabSelected="1" view="pageBreakPreview" topLeftCell="A30" zoomScale="60" zoomScaleNormal="75" workbookViewId="0">
      <selection activeCell="D26" sqref="D26:E26"/>
    </sheetView>
  </sheetViews>
  <sheetFormatPr defaultRowHeight="18.75" outlineLevelRow="1"/>
  <cols>
    <col min="1" max="1" width="43.42578125" style="1" customWidth="1"/>
    <col min="2" max="2" width="10.140625" style="12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538" t="s">
        <v>170</v>
      </c>
      <c r="O1" s="538"/>
    </row>
    <row r="2" spans="1:15" hidden="1" outlineLevel="1">
      <c r="N2" s="538" t="s">
        <v>185</v>
      </c>
      <c r="O2" s="538"/>
    </row>
    <row r="3" spans="1:15" ht="24.75" customHeight="1" collapsed="1">
      <c r="A3" s="539" t="s">
        <v>91</v>
      </c>
      <c r="B3" s="539"/>
      <c r="C3" s="539"/>
      <c r="D3" s="539"/>
      <c r="E3" s="539"/>
      <c r="F3" s="539"/>
      <c r="G3" s="539"/>
      <c r="H3" s="539"/>
      <c r="I3" s="539"/>
      <c r="J3" s="539"/>
      <c r="K3" s="539"/>
      <c r="L3" s="539"/>
      <c r="M3" s="539"/>
      <c r="N3" s="539"/>
      <c r="O3" s="539"/>
    </row>
    <row r="4" spans="1:15" ht="23.25" customHeight="1">
      <c r="A4" s="540" t="s">
        <v>688</v>
      </c>
      <c r="B4" s="540"/>
      <c r="C4" s="540"/>
      <c r="D4" s="540"/>
      <c r="E4" s="540"/>
      <c r="F4" s="540"/>
      <c r="G4" s="540"/>
      <c r="H4" s="540"/>
      <c r="I4" s="540"/>
      <c r="J4" s="540"/>
      <c r="K4" s="540"/>
      <c r="L4" s="540"/>
      <c r="M4" s="540"/>
      <c r="N4" s="540"/>
      <c r="O4" s="540"/>
    </row>
    <row r="5" spans="1:15" ht="14.25" customHeight="1">
      <c r="A5" s="541" t="s">
        <v>497</v>
      </c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</row>
    <row r="6" spans="1:15" ht="15" customHeight="1">
      <c r="A6" s="542" t="s">
        <v>100</v>
      </c>
      <c r="B6" s="542"/>
      <c r="C6" s="542"/>
      <c r="D6" s="542"/>
      <c r="E6" s="542"/>
      <c r="F6" s="542"/>
      <c r="G6" s="542"/>
      <c r="H6" s="542"/>
      <c r="I6" s="542"/>
      <c r="J6" s="542"/>
      <c r="K6" s="542"/>
      <c r="L6" s="542"/>
      <c r="M6" s="542"/>
      <c r="N6" s="542"/>
      <c r="O6" s="542"/>
    </row>
    <row r="7" spans="1:15" ht="21" customHeight="1">
      <c r="A7" s="536" t="s">
        <v>77</v>
      </c>
      <c r="B7" s="536"/>
      <c r="C7" s="536"/>
      <c r="D7" s="536"/>
      <c r="E7" s="536"/>
      <c r="F7" s="536"/>
      <c r="G7" s="536"/>
      <c r="H7" s="536"/>
      <c r="I7" s="536"/>
      <c r="J7" s="536"/>
      <c r="K7" s="536"/>
      <c r="L7" s="536"/>
      <c r="M7" s="536"/>
      <c r="N7" s="536"/>
      <c r="O7" s="536"/>
    </row>
    <row r="8" spans="1:15" ht="3.75" customHeight="1">
      <c r="A8" s="395"/>
      <c r="B8" s="395"/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5"/>
    </row>
    <row r="9" spans="1:15" ht="23.25" customHeight="1">
      <c r="A9" s="537" t="s">
        <v>231</v>
      </c>
      <c r="B9" s="537"/>
      <c r="C9" s="537"/>
      <c r="D9" s="537"/>
      <c r="E9" s="537"/>
      <c r="F9" s="537"/>
      <c r="G9" s="537"/>
      <c r="H9" s="537"/>
      <c r="I9" s="537"/>
      <c r="J9" s="537"/>
      <c r="K9" s="537"/>
      <c r="L9" s="537"/>
      <c r="M9" s="537"/>
      <c r="N9" s="537"/>
      <c r="O9" s="537"/>
    </row>
    <row r="10" spans="1:15" ht="4.5" customHeight="1">
      <c r="A10" s="347"/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</row>
    <row r="11" spans="1:15" s="2" customFormat="1" ht="46.5" customHeight="1">
      <c r="A11" s="353" t="s">
        <v>203</v>
      </c>
      <c r="B11" s="506" t="s">
        <v>555</v>
      </c>
      <c r="C11" s="506"/>
      <c r="D11" s="506" t="s">
        <v>25</v>
      </c>
      <c r="E11" s="506"/>
      <c r="F11" s="506" t="s">
        <v>232</v>
      </c>
      <c r="G11" s="506"/>
      <c r="H11" s="506" t="s">
        <v>233</v>
      </c>
      <c r="I11" s="506"/>
      <c r="J11" s="506" t="s">
        <v>234</v>
      </c>
      <c r="K11" s="506"/>
      <c r="L11" s="506" t="s">
        <v>208</v>
      </c>
      <c r="M11" s="506"/>
      <c r="N11" s="506" t="s">
        <v>209</v>
      </c>
      <c r="O11" s="506"/>
    </row>
    <row r="12" spans="1:15" s="2" customFormat="1" ht="12.75" customHeight="1" thickBot="1">
      <c r="A12" s="396">
        <v>1</v>
      </c>
      <c r="B12" s="550">
        <v>2</v>
      </c>
      <c r="C12" s="551"/>
      <c r="D12" s="550">
        <v>3</v>
      </c>
      <c r="E12" s="551"/>
      <c r="F12" s="550">
        <v>4</v>
      </c>
      <c r="G12" s="551"/>
      <c r="H12" s="550">
        <v>5</v>
      </c>
      <c r="I12" s="551"/>
      <c r="J12" s="550">
        <v>6</v>
      </c>
      <c r="K12" s="551"/>
      <c r="L12" s="550">
        <v>7</v>
      </c>
      <c r="M12" s="551"/>
      <c r="N12" s="552">
        <v>8</v>
      </c>
      <c r="O12" s="552"/>
    </row>
    <row r="13" spans="1:15" s="2" customFormat="1" ht="38.25" customHeight="1">
      <c r="A13" s="397" t="s">
        <v>101</v>
      </c>
      <c r="B13" s="543">
        <v>265</v>
      </c>
      <c r="C13" s="543"/>
      <c r="D13" s="543">
        <v>228</v>
      </c>
      <c r="E13" s="543"/>
      <c r="F13" s="543">
        <v>265</v>
      </c>
      <c r="G13" s="543"/>
      <c r="H13" s="543">
        <v>265</v>
      </c>
      <c r="I13" s="543"/>
      <c r="J13" s="543">
        <v>222</v>
      </c>
      <c r="K13" s="543"/>
      <c r="L13" s="543">
        <f>J13-H13</f>
        <v>-43</v>
      </c>
      <c r="M13" s="543"/>
      <c r="N13" s="544">
        <f>J13/H13*100</f>
        <v>83.773584905660385</v>
      </c>
      <c r="O13" s="545"/>
    </row>
    <row r="14" spans="1:15" s="2" customFormat="1" ht="24" customHeight="1">
      <c r="A14" s="398" t="s">
        <v>211</v>
      </c>
      <c r="B14" s="553">
        <v>1</v>
      </c>
      <c r="C14" s="553"/>
      <c r="D14" s="553">
        <v>1</v>
      </c>
      <c r="E14" s="553"/>
      <c r="F14" s="553">
        <v>1</v>
      </c>
      <c r="G14" s="553"/>
      <c r="H14" s="553">
        <v>1</v>
      </c>
      <c r="I14" s="553"/>
      <c r="J14" s="553">
        <v>1</v>
      </c>
      <c r="K14" s="553"/>
      <c r="L14" s="553">
        <f t="shared" ref="L14:L32" si="0">J14-H14</f>
        <v>0</v>
      </c>
      <c r="M14" s="553"/>
      <c r="N14" s="547">
        <f t="shared" ref="N14:N32" si="1">J14/H14*100</f>
        <v>100</v>
      </c>
      <c r="O14" s="548"/>
    </row>
    <row r="15" spans="1:15" s="2" customFormat="1" ht="33.75" customHeight="1">
      <c r="A15" s="398" t="s">
        <v>210</v>
      </c>
      <c r="B15" s="553">
        <v>24</v>
      </c>
      <c r="C15" s="553"/>
      <c r="D15" s="553">
        <v>20</v>
      </c>
      <c r="E15" s="553"/>
      <c r="F15" s="553">
        <v>24</v>
      </c>
      <c r="G15" s="553"/>
      <c r="H15" s="553">
        <v>24</v>
      </c>
      <c r="I15" s="553"/>
      <c r="J15" s="553">
        <v>20</v>
      </c>
      <c r="K15" s="553"/>
      <c r="L15" s="553">
        <f t="shared" si="0"/>
        <v>-4</v>
      </c>
      <c r="M15" s="553"/>
      <c r="N15" s="547">
        <f t="shared" si="1"/>
        <v>83.333333333333343</v>
      </c>
      <c r="O15" s="548"/>
    </row>
    <row r="16" spans="1:15" s="2" customFormat="1" ht="27" customHeight="1" thickBot="1">
      <c r="A16" s="399" t="s">
        <v>212</v>
      </c>
      <c r="B16" s="546">
        <v>240</v>
      </c>
      <c r="C16" s="546"/>
      <c r="D16" s="546">
        <f>D13-D14-D15</f>
        <v>207</v>
      </c>
      <c r="E16" s="546"/>
      <c r="F16" s="546">
        <v>240</v>
      </c>
      <c r="G16" s="546"/>
      <c r="H16" s="546">
        <v>240</v>
      </c>
      <c r="I16" s="546"/>
      <c r="J16" s="546">
        <f>J13-J14-J15</f>
        <v>201</v>
      </c>
      <c r="K16" s="546"/>
      <c r="L16" s="546">
        <f t="shared" si="0"/>
        <v>-39</v>
      </c>
      <c r="M16" s="546"/>
      <c r="N16" s="568">
        <f t="shared" si="1"/>
        <v>83.75</v>
      </c>
      <c r="O16" s="569"/>
    </row>
    <row r="17" spans="1:15" s="2" customFormat="1" ht="35.25" customHeight="1">
      <c r="A17" s="400" t="s">
        <v>241</v>
      </c>
      <c r="B17" s="549">
        <v>8388</v>
      </c>
      <c r="C17" s="549"/>
      <c r="D17" s="549">
        <v>8780</v>
      </c>
      <c r="E17" s="549"/>
      <c r="F17" s="549">
        <v>36636</v>
      </c>
      <c r="G17" s="549"/>
      <c r="H17" s="549">
        <f>SUM(H18:I20)</f>
        <v>9159</v>
      </c>
      <c r="I17" s="549"/>
      <c r="J17" s="549">
        <v>10685</v>
      </c>
      <c r="K17" s="549"/>
      <c r="L17" s="549">
        <f t="shared" si="0"/>
        <v>1526</v>
      </c>
      <c r="M17" s="549"/>
      <c r="N17" s="603">
        <f t="shared" si="1"/>
        <v>116.66120755540999</v>
      </c>
      <c r="O17" s="604"/>
    </row>
    <row r="18" spans="1:15" s="2" customFormat="1" ht="23.25" customHeight="1">
      <c r="A18" s="398" t="s">
        <v>211</v>
      </c>
      <c r="B18" s="553">
        <v>116.25</v>
      </c>
      <c r="C18" s="553"/>
      <c r="D18" s="553">
        <v>154</v>
      </c>
      <c r="E18" s="553"/>
      <c r="F18" s="553">
        <v>465</v>
      </c>
      <c r="G18" s="553"/>
      <c r="H18" s="553">
        <f>F18/4</f>
        <v>116.25</v>
      </c>
      <c r="I18" s="553"/>
      <c r="J18" s="553">
        <v>120</v>
      </c>
      <c r="K18" s="553"/>
      <c r="L18" s="553">
        <f t="shared" si="0"/>
        <v>3.75</v>
      </c>
      <c r="M18" s="553"/>
      <c r="N18" s="547">
        <f t="shared" si="1"/>
        <v>103.2258064516129</v>
      </c>
      <c r="O18" s="548"/>
    </row>
    <row r="19" spans="1:15" s="2" customFormat="1" ht="33.75" customHeight="1">
      <c r="A19" s="398" t="s">
        <v>210</v>
      </c>
      <c r="B19" s="553">
        <v>1358.75</v>
      </c>
      <c r="C19" s="553"/>
      <c r="D19" s="553">
        <v>1688</v>
      </c>
      <c r="E19" s="553"/>
      <c r="F19" s="553">
        <v>5435</v>
      </c>
      <c r="G19" s="553"/>
      <c r="H19" s="553">
        <f>F19/4</f>
        <v>1358.75</v>
      </c>
      <c r="I19" s="553"/>
      <c r="J19" s="553">
        <v>1787</v>
      </c>
      <c r="K19" s="553"/>
      <c r="L19" s="553">
        <f t="shared" si="0"/>
        <v>428.25</v>
      </c>
      <c r="M19" s="553"/>
      <c r="N19" s="547">
        <f t="shared" si="1"/>
        <v>131.5179392824287</v>
      </c>
      <c r="O19" s="548"/>
    </row>
    <row r="20" spans="1:15" s="2" customFormat="1" ht="24" customHeight="1" thickBot="1">
      <c r="A20" s="401" t="s">
        <v>212</v>
      </c>
      <c r="B20" s="599">
        <v>6913</v>
      </c>
      <c r="C20" s="599"/>
      <c r="D20" s="599">
        <f>D17-D18-D19</f>
        <v>6938</v>
      </c>
      <c r="E20" s="599"/>
      <c r="F20" s="599">
        <v>30736</v>
      </c>
      <c r="G20" s="599"/>
      <c r="H20" s="599">
        <f>F20/4</f>
        <v>7684</v>
      </c>
      <c r="I20" s="599"/>
      <c r="J20" s="599">
        <f>J17-J18-J19</f>
        <v>8778</v>
      </c>
      <c r="K20" s="599"/>
      <c r="L20" s="599">
        <f t="shared" si="0"/>
        <v>1094</v>
      </c>
      <c r="M20" s="599"/>
      <c r="N20" s="605">
        <f t="shared" si="1"/>
        <v>114.2373763664758</v>
      </c>
      <c r="O20" s="606"/>
    </row>
    <row r="21" spans="1:15" s="2" customFormat="1" ht="36.75" customHeight="1">
      <c r="A21" s="397" t="s">
        <v>242</v>
      </c>
      <c r="B21" s="543">
        <v>8388</v>
      </c>
      <c r="C21" s="543"/>
      <c r="D21" s="543">
        <v>8652</v>
      </c>
      <c r="E21" s="543"/>
      <c r="F21" s="600">
        <f>F17</f>
        <v>36636</v>
      </c>
      <c r="G21" s="600"/>
      <c r="H21" s="543">
        <f>SUM(H22:I24)</f>
        <v>9159</v>
      </c>
      <c r="I21" s="543"/>
      <c r="J21" s="543">
        <v>10678</v>
      </c>
      <c r="K21" s="543"/>
      <c r="L21" s="543">
        <f t="shared" si="0"/>
        <v>1519</v>
      </c>
      <c r="M21" s="543"/>
      <c r="N21" s="544">
        <f t="shared" si="1"/>
        <v>116.58477999781636</v>
      </c>
      <c r="O21" s="545"/>
    </row>
    <row r="22" spans="1:15" s="2" customFormat="1" ht="26.25" customHeight="1">
      <c r="A22" s="398" t="s">
        <v>211</v>
      </c>
      <c r="B22" s="553">
        <v>116.25</v>
      </c>
      <c r="C22" s="553"/>
      <c r="D22" s="553">
        <v>154</v>
      </c>
      <c r="E22" s="553"/>
      <c r="F22" s="553">
        <f t="shared" ref="F22:F24" si="2">F18</f>
        <v>465</v>
      </c>
      <c r="G22" s="553"/>
      <c r="H22" s="553">
        <f>F22/4</f>
        <v>116.25</v>
      </c>
      <c r="I22" s="553"/>
      <c r="J22" s="553">
        <v>120</v>
      </c>
      <c r="K22" s="553"/>
      <c r="L22" s="553">
        <f t="shared" si="0"/>
        <v>3.75</v>
      </c>
      <c r="M22" s="553"/>
      <c r="N22" s="547">
        <f t="shared" si="1"/>
        <v>103.2258064516129</v>
      </c>
      <c r="O22" s="548"/>
    </row>
    <row r="23" spans="1:15" s="2" customFormat="1" ht="36" customHeight="1">
      <c r="A23" s="398" t="s">
        <v>210</v>
      </c>
      <c r="B23" s="553">
        <v>1358.75</v>
      </c>
      <c r="C23" s="553"/>
      <c r="D23" s="553">
        <v>1630</v>
      </c>
      <c r="E23" s="553"/>
      <c r="F23" s="553">
        <f t="shared" si="2"/>
        <v>5435</v>
      </c>
      <c r="G23" s="553"/>
      <c r="H23" s="553">
        <f>F23/4</f>
        <v>1358.75</v>
      </c>
      <c r="I23" s="553"/>
      <c r="J23" s="553">
        <f>1842-J22</f>
        <v>1722</v>
      </c>
      <c r="K23" s="553"/>
      <c r="L23" s="553">
        <f t="shared" si="0"/>
        <v>363.25</v>
      </c>
      <c r="M23" s="553"/>
      <c r="N23" s="547">
        <f t="shared" si="1"/>
        <v>126.73413063477462</v>
      </c>
      <c r="O23" s="548"/>
    </row>
    <row r="24" spans="1:15" s="2" customFormat="1" ht="24" customHeight="1" thickBot="1">
      <c r="A24" s="399" t="s">
        <v>212</v>
      </c>
      <c r="B24" s="546">
        <v>6913</v>
      </c>
      <c r="C24" s="546"/>
      <c r="D24" s="546">
        <f>D21-D22-D23</f>
        <v>6868</v>
      </c>
      <c r="E24" s="546"/>
      <c r="F24" s="549">
        <f t="shared" si="2"/>
        <v>30736</v>
      </c>
      <c r="G24" s="549"/>
      <c r="H24" s="546">
        <f>F24/4</f>
        <v>7684</v>
      </c>
      <c r="I24" s="546"/>
      <c r="J24" s="546">
        <f>J21-J22-J23</f>
        <v>8836</v>
      </c>
      <c r="K24" s="546"/>
      <c r="L24" s="546">
        <f t="shared" si="0"/>
        <v>1152</v>
      </c>
      <c r="M24" s="546"/>
      <c r="N24" s="568">
        <f t="shared" si="1"/>
        <v>114.99219156689225</v>
      </c>
      <c r="O24" s="569"/>
    </row>
    <row r="25" spans="1:15" s="2" customFormat="1" ht="34.5" customHeight="1">
      <c r="A25" s="397" t="s">
        <v>213</v>
      </c>
      <c r="B25" s="600">
        <v>10550.943396226416</v>
      </c>
      <c r="C25" s="600"/>
      <c r="D25" s="543">
        <f>D17/D13/3*1000</f>
        <v>12836.25730994152</v>
      </c>
      <c r="E25" s="543"/>
      <c r="F25" s="543">
        <f>F17/F13/12*1000</f>
        <v>11520.754716981133</v>
      </c>
      <c r="G25" s="543"/>
      <c r="H25" s="600">
        <f>H17/H13/3*1000</f>
        <v>11520.754716981133</v>
      </c>
      <c r="I25" s="600"/>
      <c r="J25" s="543">
        <f>J17/J13/3*1000</f>
        <v>16043.543543543547</v>
      </c>
      <c r="K25" s="543"/>
      <c r="L25" s="543">
        <f t="shared" si="0"/>
        <v>4522.7888265624133</v>
      </c>
      <c r="M25" s="543"/>
      <c r="N25" s="544">
        <f t="shared" si="1"/>
        <v>139.25774775758399</v>
      </c>
      <c r="O25" s="545"/>
    </row>
    <row r="26" spans="1:15" s="2" customFormat="1" ht="24" customHeight="1">
      <c r="A26" s="398" t="s">
        <v>211</v>
      </c>
      <c r="B26" s="553">
        <v>38750</v>
      </c>
      <c r="C26" s="553"/>
      <c r="D26" s="553">
        <f>D18/D14/3*1000</f>
        <v>51333.333333333336</v>
      </c>
      <c r="E26" s="553"/>
      <c r="F26" s="553">
        <f>F18/F14/12*1000</f>
        <v>38750</v>
      </c>
      <c r="G26" s="553"/>
      <c r="H26" s="553">
        <f>H18/H14/3*1000</f>
        <v>38750</v>
      </c>
      <c r="I26" s="553"/>
      <c r="J26" s="553">
        <f>J18/J14/3*1000</f>
        <v>40000</v>
      </c>
      <c r="K26" s="553"/>
      <c r="L26" s="553">
        <f t="shared" si="0"/>
        <v>1250</v>
      </c>
      <c r="M26" s="553"/>
      <c r="N26" s="547">
        <f t="shared" si="1"/>
        <v>103.2258064516129</v>
      </c>
      <c r="O26" s="548"/>
    </row>
    <row r="27" spans="1:15" s="2" customFormat="1" ht="36" customHeight="1">
      <c r="A27" s="398" t="s">
        <v>210</v>
      </c>
      <c r="B27" s="553">
        <v>18871.527777777777</v>
      </c>
      <c r="C27" s="553"/>
      <c r="D27" s="553">
        <f>D19/D15/3*1000</f>
        <v>28133.333333333336</v>
      </c>
      <c r="E27" s="553"/>
      <c r="F27" s="553">
        <f>F19/F15/12*1000</f>
        <v>18871.527777777777</v>
      </c>
      <c r="G27" s="553"/>
      <c r="H27" s="553">
        <f>H19/H15/3*1000</f>
        <v>18871.527777777777</v>
      </c>
      <c r="I27" s="553"/>
      <c r="J27" s="553">
        <f>J19/J15/3*1000</f>
        <v>29783.333333333332</v>
      </c>
      <c r="K27" s="553"/>
      <c r="L27" s="553">
        <f t="shared" si="0"/>
        <v>10911.805555555555</v>
      </c>
      <c r="M27" s="553"/>
      <c r="N27" s="547">
        <f t="shared" si="1"/>
        <v>157.82152713891443</v>
      </c>
      <c r="O27" s="548"/>
    </row>
    <row r="28" spans="1:15" s="2" customFormat="1" ht="25.5" customHeight="1" thickBot="1">
      <c r="A28" s="399" t="s">
        <v>212</v>
      </c>
      <c r="B28" s="588">
        <v>9601.3888888888905</v>
      </c>
      <c r="C28" s="588"/>
      <c r="D28" s="546">
        <f>D20/D16/3*1000</f>
        <v>11172.302737520129</v>
      </c>
      <c r="E28" s="546"/>
      <c r="F28" s="546">
        <f>F20/F16/12*1000</f>
        <v>10672.222222222223</v>
      </c>
      <c r="G28" s="546"/>
      <c r="H28" s="588">
        <f>H20/H16/3*1000</f>
        <v>10672.222222222223</v>
      </c>
      <c r="I28" s="588"/>
      <c r="J28" s="546">
        <f>J20/J16/3*1000</f>
        <v>14557.21393034826</v>
      </c>
      <c r="K28" s="546"/>
      <c r="L28" s="546">
        <f t="shared" si="0"/>
        <v>3884.9917081260373</v>
      </c>
      <c r="M28" s="546"/>
      <c r="N28" s="568">
        <f t="shared" si="1"/>
        <v>136.40283745250841</v>
      </c>
      <c r="O28" s="569"/>
    </row>
    <row r="29" spans="1:15" s="2" customFormat="1" ht="36.75" customHeight="1">
      <c r="A29" s="397" t="s">
        <v>214</v>
      </c>
      <c r="B29" s="543">
        <v>10550.943396226416</v>
      </c>
      <c r="C29" s="543"/>
      <c r="D29" s="543">
        <f>D21/D13/3*1000</f>
        <v>12649.122807017542</v>
      </c>
      <c r="E29" s="543"/>
      <c r="F29" s="607">
        <f>F21/F13/12*1000</f>
        <v>11520.754716981133</v>
      </c>
      <c r="G29" s="608"/>
      <c r="H29" s="543">
        <f>H21/H13/3*1000</f>
        <v>11520.754716981133</v>
      </c>
      <c r="I29" s="543"/>
      <c r="J29" s="543">
        <f>J21/J13/3*1000</f>
        <v>16033.033033033033</v>
      </c>
      <c r="K29" s="543"/>
      <c r="L29" s="543">
        <f t="shared" si="0"/>
        <v>4512.2783160518993</v>
      </c>
      <c r="M29" s="543"/>
      <c r="N29" s="544">
        <f t="shared" si="1"/>
        <v>139.16651666406003</v>
      </c>
      <c r="O29" s="545"/>
    </row>
    <row r="30" spans="1:15" s="2" customFormat="1" ht="24.75" customHeight="1">
      <c r="A30" s="398" t="s">
        <v>211</v>
      </c>
      <c r="B30" s="549">
        <v>38750</v>
      </c>
      <c r="C30" s="549"/>
      <c r="D30" s="549">
        <f>D22/D14/3*1000</f>
        <v>51333.333333333336</v>
      </c>
      <c r="E30" s="549"/>
      <c r="F30" s="586">
        <f>F22/F14/12*1000</f>
        <v>38750</v>
      </c>
      <c r="G30" s="587"/>
      <c r="H30" s="549">
        <f>H22/H14/3*1000</f>
        <v>38750</v>
      </c>
      <c r="I30" s="549"/>
      <c r="J30" s="549">
        <f>J22/J14/3*1000</f>
        <v>40000</v>
      </c>
      <c r="K30" s="549"/>
      <c r="L30" s="553">
        <f t="shared" si="0"/>
        <v>1250</v>
      </c>
      <c r="M30" s="553"/>
      <c r="N30" s="547">
        <f t="shared" si="1"/>
        <v>103.2258064516129</v>
      </c>
      <c r="O30" s="548"/>
    </row>
    <row r="31" spans="1:15" s="2" customFormat="1" ht="34.5" customHeight="1">
      <c r="A31" s="398" t="s">
        <v>210</v>
      </c>
      <c r="B31" s="549">
        <v>18871.527777777777</v>
      </c>
      <c r="C31" s="549"/>
      <c r="D31" s="549">
        <f>D23/D15/3*1000</f>
        <v>27166.666666666668</v>
      </c>
      <c r="E31" s="549"/>
      <c r="F31" s="586">
        <f>F23/F15/12*1000</f>
        <v>18871.527777777777</v>
      </c>
      <c r="G31" s="587"/>
      <c r="H31" s="549">
        <f>H23/H15/3*1000</f>
        <v>18871.527777777777</v>
      </c>
      <c r="I31" s="549"/>
      <c r="J31" s="549">
        <f>J23/J15/3*1000</f>
        <v>28700</v>
      </c>
      <c r="K31" s="549"/>
      <c r="L31" s="553">
        <f t="shared" si="0"/>
        <v>9828.4722222222226</v>
      </c>
      <c r="M31" s="553"/>
      <c r="N31" s="547">
        <f t="shared" si="1"/>
        <v>152.08095676172951</v>
      </c>
      <c r="O31" s="548"/>
    </row>
    <row r="32" spans="1:15" s="2" customFormat="1" ht="24" customHeight="1" thickBot="1">
      <c r="A32" s="399" t="s">
        <v>212</v>
      </c>
      <c r="B32" s="588">
        <v>9601.3888888888905</v>
      </c>
      <c r="C32" s="588"/>
      <c r="D32" s="588">
        <f>D24/D16/3*1000</f>
        <v>11059.581320450887</v>
      </c>
      <c r="E32" s="588"/>
      <c r="F32" s="601">
        <f>F24/F16/12*1000</f>
        <v>10672.222222222223</v>
      </c>
      <c r="G32" s="602"/>
      <c r="H32" s="588">
        <f>H24/H16/3*1000</f>
        <v>10672.222222222223</v>
      </c>
      <c r="I32" s="588"/>
      <c r="J32" s="588">
        <f>J24/J16/3*1000</f>
        <v>14653.399668325043</v>
      </c>
      <c r="K32" s="588"/>
      <c r="L32" s="546">
        <f t="shared" si="0"/>
        <v>3981.1774461028199</v>
      </c>
      <c r="M32" s="546"/>
      <c r="N32" s="568">
        <f t="shared" si="1"/>
        <v>137.3041093336027</v>
      </c>
      <c r="O32" s="569"/>
    </row>
    <row r="33" spans="1:15" s="2" customFormat="1" ht="27" customHeight="1">
      <c r="A33" s="589" t="s">
        <v>588</v>
      </c>
      <c r="B33" s="589"/>
      <c r="C33" s="589"/>
      <c r="D33" s="589"/>
      <c r="E33" s="589"/>
      <c r="F33" s="589"/>
      <c r="G33" s="589"/>
      <c r="H33" s="589"/>
      <c r="I33" s="589"/>
      <c r="J33" s="589"/>
      <c r="K33" s="589"/>
      <c r="L33" s="589"/>
      <c r="M33" s="589"/>
      <c r="N33" s="589"/>
      <c r="O33" s="589"/>
    </row>
    <row r="34" spans="1:15" ht="27.75" customHeight="1">
      <c r="A34" s="615" t="s">
        <v>255</v>
      </c>
      <c r="B34" s="615"/>
      <c r="C34" s="615"/>
      <c r="D34" s="615"/>
      <c r="E34" s="615"/>
      <c r="F34" s="615"/>
      <c r="G34" s="615"/>
      <c r="H34" s="615"/>
      <c r="I34" s="615"/>
      <c r="J34" s="615"/>
      <c r="K34" s="615"/>
      <c r="L34" s="615"/>
      <c r="M34" s="615"/>
      <c r="N34" s="615"/>
      <c r="O34" s="615"/>
    </row>
    <row r="35" spans="1:15" ht="3" hidden="1" customHeight="1">
      <c r="A35" s="402"/>
      <c r="B35" s="402"/>
      <c r="C35" s="402"/>
      <c r="D35" s="402"/>
      <c r="E35" s="402"/>
      <c r="F35" s="402"/>
      <c r="G35" s="402"/>
      <c r="H35" s="402"/>
      <c r="I35" s="402"/>
      <c r="J35" s="347"/>
      <c r="K35" s="347"/>
      <c r="L35" s="347"/>
      <c r="M35" s="347"/>
      <c r="N35" s="347"/>
      <c r="O35" s="347"/>
    </row>
    <row r="36" spans="1:15" ht="20.100000000000001" hidden="1" customHeight="1" outlineLevel="1">
      <c r="A36" s="403"/>
      <c r="B36" s="404"/>
      <c r="C36" s="404"/>
      <c r="D36" s="404"/>
      <c r="E36" s="404"/>
      <c r="F36" s="405"/>
      <c r="G36" s="405"/>
      <c r="H36" s="405"/>
      <c r="I36" s="405"/>
      <c r="J36" s="405"/>
      <c r="K36" s="405"/>
      <c r="L36" s="405"/>
      <c r="M36" s="562" t="s">
        <v>170</v>
      </c>
      <c r="N36" s="562"/>
      <c r="O36" s="562"/>
    </row>
    <row r="37" spans="1:15" ht="20.100000000000001" hidden="1" customHeight="1" outlineLevel="1">
      <c r="A37" s="403"/>
      <c r="B37" s="404"/>
      <c r="C37" s="404"/>
      <c r="D37" s="404"/>
      <c r="E37" s="404"/>
      <c r="F37" s="405"/>
      <c r="G37" s="405"/>
      <c r="H37" s="405"/>
      <c r="I37" s="405"/>
      <c r="J37" s="405"/>
      <c r="K37" s="405"/>
      <c r="L37" s="405"/>
      <c r="M37" s="563" t="s">
        <v>207</v>
      </c>
      <c r="N37" s="563"/>
      <c r="O37" s="563"/>
    </row>
    <row r="38" spans="1:15" ht="22.5" customHeight="1" collapsed="1">
      <c r="A38" s="536" t="s">
        <v>280</v>
      </c>
      <c r="B38" s="536"/>
      <c r="C38" s="536"/>
      <c r="D38" s="536"/>
      <c r="E38" s="536"/>
      <c r="F38" s="536"/>
      <c r="G38" s="536"/>
      <c r="H38" s="536"/>
      <c r="I38" s="536"/>
      <c r="J38" s="536"/>
      <c r="K38" s="347"/>
      <c r="L38" s="347"/>
      <c r="M38" s="347"/>
      <c r="N38" s="347"/>
      <c r="O38" s="347"/>
    </row>
    <row r="39" spans="1:15" ht="6" customHeight="1">
      <c r="A39" s="406"/>
      <c r="B39" s="407"/>
      <c r="C39" s="347"/>
      <c r="D39" s="347"/>
      <c r="E39" s="347"/>
      <c r="F39" s="347"/>
      <c r="G39" s="347"/>
      <c r="H39" s="347"/>
      <c r="I39" s="347"/>
      <c r="J39" s="347"/>
      <c r="K39" s="347"/>
      <c r="L39" s="347"/>
      <c r="M39" s="347"/>
      <c r="N39" s="347"/>
      <c r="O39" s="347"/>
    </row>
    <row r="40" spans="1:15" ht="20.25" customHeight="1">
      <c r="A40" s="556" t="s">
        <v>203</v>
      </c>
      <c r="B40" s="557"/>
      <c r="C40" s="558"/>
      <c r="D40" s="564" t="s">
        <v>171</v>
      </c>
      <c r="E40" s="564"/>
      <c r="F40" s="564"/>
      <c r="G40" s="564" t="s">
        <v>167</v>
      </c>
      <c r="H40" s="564"/>
      <c r="I40" s="564"/>
      <c r="J40" s="564" t="s">
        <v>208</v>
      </c>
      <c r="K40" s="564"/>
      <c r="L40" s="564"/>
      <c r="M40" s="565" t="s">
        <v>209</v>
      </c>
      <c r="N40" s="566"/>
      <c r="O40" s="567"/>
    </row>
    <row r="41" spans="1:15" ht="149.25" customHeight="1">
      <c r="A41" s="559"/>
      <c r="B41" s="560"/>
      <c r="C41" s="561"/>
      <c r="D41" s="391" t="s">
        <v>498</v>
      </c>
      <c r="E41" s="391" t="s">
        <v>499</v>
      </c>
      <c r="F41" s="391" t="s">
        <v>227</v>
      </c>
      <c r="G41" s="391" t="s">
        <v>226</v>
      </c>
      <c r="H41" s="391" t="s">
        <v>225</v>
      </c>
      <c r="I41" s="391" t="s">
        <v>227</v>
      </c>
      <c r="J41" s="391" t="s">
        <v>226</v>
      </c>
      <c r="K41" s="391" t="s">
        <v>225</v>
      </c>
      <c r="L41" s="391" t="s">
        <v>227</v>
      </c>
      <c r="M41" s="391" t="s">
        <v>342</v>
      </c>
      <c r="N41" s="408" t="s">
        <v>258</v>
      </c>
      <c r="O41" s="391" t="s">
        <v>341</v>
      </c>
    </row>
    <row r="42" spans="1:15" ht="13.5" customHeight="1">
      <c r="A42" s="584">
        <v>1</v>
      </c>
      <c r="B42" s="593"/>
      <c r="C42" s="585"/>
      <c r="D42" s="297">
        <v>4</v>
      </c>
      <c r="E42" s="297">
        <v>5</v>
      </c>
      <c r="F42" s="297">
        <v>6</v>
      </c>
      <c r="G42" s="297">
        <v>7</v>
      </c>
      <c r="H42" s="308">
        <v>8</v>
      </c>
      <c r="I42" s="308">
        <v>9</v>
      </c>
      <c r="J42" s="308">
        <v>10</v>
      </c>
      <c r="K42" s="308">
        <v>11</v>
      </c>
      <c r="L42" s="308">
        <v>12</v>
      </c>
      <c r="M42" s="308">
        <v>13</v>
      </c>
      <c r="N42" s="308">
        <v>14</v>
      </c>
      <c r="O42" s="308">
        <v>15</v>
      </c>
    </row>
    <row r="43" spans="1:15" ht="33" customHeight="1">
      <c r="A43" s="578" t="s">
        <v>503</v>
      </c>
      <c r="B43" s="610"/>
      <c r="C43" s="579"/>
      <c r="D43" s="295">
        <v>887841</v>
      </c>
      <c r="E43" s="154">
        <f>F43/D43*1000/3</f>
        <v>5.2633298079273203</v>
      </c>
      <c r="F43" s="148">
        <f>'Осн фін показн (кварт)'!E13</f>
        <v>14019</v>
      </c>
      <c r="G43" s="295">
        <v>888132.08</v>
      </c>
      <c r="H43" s="154">
        <f>I43/G43*1000/3</f>
        <v>6.6972020648099999</v>
      </c>
      <c r="I43" s="148">
        <f>I47-I45-I46</f>
        <v>17844</v>
      </c>
      <c r="J43" s="295"/>
      <c r="K43" s="295"/>
      <c r="L43" s="295">
        <f>I43-F43</f>
        <v>3825</v>
      </c>
      <c r="M43" s="409"/>
      <c r="N43" s="409"/>
      <c r="O43" s="409"/>
    </row>
    <row r="44" spans="1:15" ht="20.100000000000001" customHeight="1">
      <c r="A44" s="578" t="s">
        <v>502</v>
      </c>
      <c r="B44" s="610"/>
      <c r="C44" s="579"/>
      <c r="D44" s="295"/>
      <c r="E44" s="295"/>
      <c r="F44" s="148"/>
      <c r="G44" s="295"/>
      <c r="H44" s="295"/>
      <c r="I44" s="148"/>
      <c r="J44" s="295"/>
      <c r="K44" s="295"/>
      <c r="L44" s="295">
        <f>I44-F44</f>
        <v>0</v>
      </c>
      <c r="M44" s="409"/>
      <c r="N44" s="409"/>
      <c r="O44" s="409"/>
    </row>
    <row r="45" spans="1:15" ht="20.100000000000001" customHeight="1">
      <c r="A45" s="578" t="s">
        <v>500</v>
      </c>
      <c r="B45" s="610"/>
      <c r="C45" s="579"/>
      <c r="D45" s="295"/>
      <c r="E45" s="295"/>
      <c r="F45" s="148"/>
      <c r="G45" s="295"/>
      <c r="H45" s="295"/>
      <c r="I45" s="148">
        <v>1890</v>
      </c>
      <c r="J45" s="295"/>
      <c r="K45" s="295"/>
      <c r="L45" s="295">
        <f>I45-F45</f>
        <v>1890</v>
      </c>
      <c r="M45" s="409"/>
      <c r="N45" s="409"/>
      <c r="O45" s="409"/>
    </row>
    <row r="46" spans="1:15" ht="20.100000000000001" customHeight="1">
      <c r="A46" s="578" t="s">
        <v>505</v>
      </c>
      <c r="B46" s="610"/>
      <c r="C46" s="579"/>
      <c r="D46" s="295"/>
      <c r="E46" s="295"/>
      <c r="F46" s="148"/>
      <c r="G46" s="295"/>
      <c r="H46" s="295"/>
      <c r="I46" s="148">
        <f>2161-1890</f>
        <v>271</v>
      </c>
      <c r="J46" s="295"/>
      <c r="K46" s="295"/>
      <c r="L46" s="295">
        <f>I46-F46</f>
        <v>271</v>
      </c>
      <c r="M46" s="409"/>
      <c r="N46" s="409"/>
      <c r="O46" s="409"/>
    </row>
    <row r="47" spans="1:15" ht="20.100000000000001" customHeight="1">
      <c r="A47" s="590" t="s">
        <v>49</v>
      </c>
      <c r="B47" s="591"/>
      <c r="C47" s="592"/>
      <c r="D47" s="295"/>
      <c r="E47" s="295"/>
      <c r="F47" s="295">
        <f>SUM(F43:F46)</f>
        <v>14019</v>
      </c>
      <c r="G47" s="295"/>
      <c r="H47" s="295"/>
      <c r="I47" s="295">
        <f>'Осн фін показн (кварт)'!F13</f>
        <v>20005</v>
      </c>
      <c r="J47" s="295"/>
      <c r="K47" s="295"/>
      <c r="L47" s="295">
        <f>I47-F47</f>
        <v>5986</v>
      </c>
      <c r="M47" s="409"/>
      <c r="N47" s="409"/>
      <c r="O47" s="409"/>
    </row>
    <row r="48" spans="1:15" ht="9" customHeight="1">
      <c r="A48" s="410"/>
      <c r="B48" s="411"/>
      <c r="C48" s="411"/>
      <c r="D48" s="411"/>
      <c r="E48" s="411"/>
      <c r="F48" s="412"/>
      <c r="G48" s="412"/>
      <c r="H48" s="412"/>
      <c r="I48" s="395"/>
      <c r="J48" s="395"/>
      <c r="K48" s="395"/>
      <c r="L48" s="395"/>
      <c r="M48" s="395"/>
      <c r="N48" s="395"/>
      <c r="O48" s="395"/>
    </row>
    <row r="49" spans="1:15" ht="20.25" customHeight="1">
      <c r="A49" s="536" t="s">
        <v>281</v>
      </c>
      <c r="B49" s="536"/>
      <c r="C49" s="536"/>
      <c r="D49" s="536"/>
      <c r="E49" s="536"/>
      <c r="F49" s="536"/>
      <c r="G49" s="536"/>
      <c r="H49" s="536"/>
      <c r="I49" s="536"/>
      <c r="J49" s="536"/>
      <c r="K49" s="536"/>
      <c r="L49" s="536"/>
      <c r="M49" s="536"/>
      <c r="N49" s="536"/>
      <c r="O49" s="536"/>
    </row>
    <row r="50" spans="1:15" ht="9" customHeight="1">
      <c r="A50" s="406"/>
      <c r="B50" s="407"/>
      <c r="C50" s="347"/>
      <c r="D50" s="347"/>
      <c r="E50" s="347"/>
      <c r="F50" s="347"/>
      <c r="G50" s="347"/>
      <c r="H50" s="347"/>
      <c r="I50" s="347"/>
      <c r="J50" s="347"/>
      <c r="K50" s="347"/>
      <c r="L50" s="347"/>
      <c r="M50" s="347"/>
      <c r="N50" s="347"/>
      <c r="O50" s="347"/>
    </row>
    <row r="51" spans="1:15" ht="75" customHeight="1">
      <c r="A51" s="353" t="s">
        <v>92</v>
      </c>
      <c r="B51" s="506" t="s">
        <v>65</v>
      </c>
      <c r="C51" s="506"/>
      <c r="D51" s="506" t="s">
        <v>60</v>
      </c>
      <c r="E51" s="506"/>
      <c r="F51" s="506" t="s">
        <v>61</v>
      </c>
      <c r="G51" s="506"/>
      <c r="H51" s="506" t="s">
        <v>76</v>
      </c>
      <c r="I51" s="506"/>
      <c r="J51" s="506"/>
      <c r="K51" s="578" t="s">
        <v>74</v>
      </c>
      <c r="L51" s="579"/>
      <c r="M51" s="578" t="s">
        <v>29</v>
      </c>
      <c r="N51" s="610"/>
      <c r="O51" s="579"/>
    </row>
    <row r="52" spans="1:15" ht="12.75" customHeight="1">
      <c r="A52" s="308">
        <v>1</v>
      </c>
      <c r="B52" s="570">
        <v>2</v>
      </c>
      <c r="C52" s="570"/>
      <c r="D52" s="570">
        <v>3</v>
      </c>
      <c r="E52" s="570"/>
      <c r="F52" s="570">
        <v>4</v>
      </c>
      <c r="G52" s="570"/>
      <c r="H52" s="570">
        <v>5</v>
      </c>
      <c r="I52" s="570"/>
      <c r="J52" s="570"/>
      <c r="K52" s="570">
        <v>6</v>
      </c>
      <c r="L52" s="570"/>
      <c r="M52" s="576">
        <v>7</v>
      </c>
      <c r="N52" s="609"/>
      <c r="O52" s="577"/>
    </row>
    <row r="53" spans="1:15" ht="20.100000000000001" customHeight="1">
      <c r="A53" s="317"/>
      <c r="B53" s="571"/>
      <c r="C53" s="571"/>
      <c r="D53" s="572"/>
      <c r="E53" s="572"/>
      <c r="F53" s="616" t="s">
        <v>180</v>
      </c>
      <c r="G53" s="616"/>
      <c r="H53" s="555"/>
      <c r="I53" s="555"/>
      <c r="J53" s="555"/>
      <c r="K53" s="574"/>
      <c r="L53" s="575"/>
      <c r="M53" s="572"/>
      <c r="N53" s="572"/>
      <c r="O53" s="572"/>
    </row>
    <row r="54" spans="1:15" ht="20.100000000000001" customHeight="1">
      <c r="A54" s="317"/>
      <c r="B54" s="613"/>
      <c r="C54" s="614"/>
      <c r="D54" s="580"/>
      <c r="E54" s="582"/>
      <c r="F54" s="594"/>
      <c r="G54" s="595"/>
      <c r="H54" s="596"/>
      <c r="I54" s="597"/>
      <c r="J54" s="598"/>
      <c r="K54" s="574"/>
      <c r="L54" s="575"/>
      <c r="M54" s="580"/>
      <c r="N54" s="581"/>
      <c r="O54" s="582"/>
    </row>
    <row r="55" spans="1:15" ht="20.100000000000001" customHeight="1">
      <c r="A55" s="317"/>
      <c r="B55" s="611"/>
      <c r="C55" s="612"/>
      <c r="D55" s="580"/>
      <c r="E55" s="582"/>
      <c r="F55" s="594"/>
      <c r="G55" s="595"/>
      <c r="H55" s="596"/>
      <c r="I55" s="597"/>
      <c r="J55" s="598"/>
      <c r="K55" s="574"/>
      <c r="L55" s="575"/>
      <c r="M55" s="580"/>
      <c r="N55" s="581"/>
      <c r="O55" s="582"/>
    </row>
    <row r="56" spans="1:15" ht="20.100000000000001" customHeight="1">
      <c r="A56" s="413" t="s">
        <v>49</v>
      </c>
      <c r="B56" s="554" t="s">
        <v>30</v>
      </c>
      <c r="C56" s="554"/>
      <c r="D56" s="554" t="s">
        <v>30</v>
      </c>
      <c r="E56" s="554"/>
      <c r="F56" s="554" t="s">
        <v>30</v>
      </c>
      <c r="G56" s="554"/>
      <c r="H56" s="555"/>
      <c r="I56" s="555"/>
      <c r="J56" s="555"/>
      <c r="K56" s="574">
        <f>SUM(K53:L55)</f>
        <v>0</v>
      </c>
      <c r="L56" s="575"/>
      <c r="M56" s="572"/>
      <c r="N56" s="572"/>
      <c r="O56" s="572"/>
    </row>
    <row r="57" spans="1:15" ht="6.75" customHeight="1">
      <c r="A57" s="412"/>
      <c r="B57" s="338"/>
      <c r="C57" s="338"/>
      <c r="D57" s="338"/>
      <c r="E57" s="338"/>
      <c r="F57" s="338"/>
      <c r="G57" s="338"/>
      <c r="H57" s="338"/>
      <c r="I57" s="338"/>
      <c r="J57" s="338"/>
      <c r="K57" s="343"/>
      <c r="L57" s="343"/>
      <c r="M57" s="343"/>
      <c r="N57" s="343"/>
      <c r="O57" s="343"/>
    </row>
    <row r="58" spans="1:15" ht="21.75" customHeight="1">
      <c r="A58" s="536" t="s">
        <v>282</v>
      </c>
      <c r="B58" s="536"/>
      <c r="C58" s="536"/>
      <c r="D58" s="536"/>
      <c r="E58" s="536"/>
      <c r="F58" s="536"/>
      <c r="G58" s="536"/>
      <c r="H58" s="536"/>
      <c r="I58" s="536"/>
      <c r="J58" s="536"/>
      <c r="K58" s="536"/>
      <c r="L58" s="536"/>
      <c r="M58" s="536"/>
      <c r="N58" s="536"/>
      <c r="O58" s="536"/>
    </row>
    <row r="59" spans="1:15" ht="5.25" customHeight="1">
      <c r="A59" s="395"/>
      <c r="B59" s="414"/>
      <c r="C59" s="395"/>
      <c r="D59" s="395"/>
      <c r="E59" s="395"/>
      <c r="F59" s="395"/>
      <c r="G59" s="395"/>
      <c r="H59" s="395"/>
      <c r="I59" s="415"/>
      <c r="J59" s="347"/>
      <c r="K59" s="347"/>
      <c r="L59" s="347"/>
      <c r="M59" s="347"/>
      <c r="N59" s="347"/>
      <c r="O59" s="347"/>
    </row>
    <row r="60" spans="1:15" ht="42.75" customHeight="1">
      <c r="A60" s="506" t="s">
        <v>59</v>
      </c>
      <c r="B60" s="506"/>
      <c r="C60" s="506"/>
      <c r="D60" s="506" t="s">
        <v>172</v>
      </c>
      <c r="E60" s="506"/>
      <c r="F60" s="506" t="s">
        <v>173</v>
      </c>
      <c r="G60" s="506"/>
      <c r="H60" s="506"/>
      <c r="I60" s="506"/>
      <c r="J60" s="506" t="s">
        <v>176</v>
      </c>
      <c r="K60" s="506"/>
      <c r="L60" s="506"/>
      <c r="M60" s="506"/>
      <c r="N60" s="506" t="s">
        <v>177</v>
      </c>
      <c r="O60" s="506"/>
    </row>
    <row r="61" spans="1:15" ht="33" customHeight="1">
      <c r="A61" s="506"/>
      <c r="B61" s="506"/>
      <c r="C61" s="506"/>
      <c r="D61" s="506"/>
      <c r="E61" s="506"/>
      <c r="F61" s="554" t="s">
        <v>174</v>
      </c>
      <c r="G61" s="554"/>
      <c r="H61" s="506" t="s">
        <v>175</v>
      </c>
      <c r="I61" s="506"/>
      <c r="J61" s="554" t="s">
        <v>174</v>
      </c>
      <c r="K61" s="554"/>
      <c r="L61" s="506" t="s">
        <v>175</v>
      </c>
      <c r="M61" s="506"/>
      <c r="N61" s="506"/>
      <c r="O61" s="506"/>
    </row>
    <row r="62" spans="1:15" ht="12.75" customHeight="1">
      <c r="A62" s="521">
        <v>1</v>
      </c>
      <c r="B62" s="521"/>
      <c r="C62" s="521"/>
      <c r="D62" s="584">
        <v>2</v>
      </c>
      <c r="E62" s="585"/>
      <c r="F62" s="584">
        <v>3</v>
      </c>
      <c r="G62" s="585"/>
      <c r="H62" s="576">
        <v>4</v>
      </c>
      <c r="I62" s="577"/>
      <c r="J62" s="576">
        <v>5</v>
      </c>
      <c r="K62" s="577"/>
      <c r="L62" s="576">
        <v>6</v>
      </c>
      <c r="M62" s="577"/>
      <c r="N62" s="576">
        <v>7</v>
      </c>
      <c r="O62" s="577"/>
    </row>
    <row r="63" spans="1:15" ht="21.95" customHeight="1">
      <c r="A63" s="573" t="s">
        <v>222</v>
      </c>
      <c r="B63" s="573"/>
      <c r="C63" s="573"/>
      <c r="D63" s="574"/>
      <c r="E63" s="575"/>
      <c r="F63" s="574"/>
      <c r="G63" s="575"/>
      <c r="H63" s="574"/>
      <c r="I63" s="575"/>
      <c r="J63" s="574"/>
      <c r="K63" s="575"/>
      <c r="L63" s="574"/>
      <c r="M63" s="575"/>
      <c r="N63" s="574"/>
      <c r="O63" s="575"/>
    </row>
    <row r="64" spans="1:15" ht="13.5" customHeight="1">
      <c r="A64" s="583" t="s">
        <v>86</v>
      </c>
      <c r="B64" s="583"/>
      <c r="C64" s="583"/>
      <c r="D64" s="574"/>
      <c r="E64" s="575"/>
      <c r="F64" s="574"/>
      <c r="G64" s="575"/>
      <c r="H64" s="574"/>
      <c r="I64" s="575"/>
      <c r="J64" s="574"/>
      <c r="K64" s="575"/>
      <c r="L64" s="574"/>
      <c r="M64" s="575"/>
      <c r="N64" s="574"/>
      <c r="O64" s="575"/>
    </row>
    <row r="65" spans="1:15" ht="21.95" customHeight="1">
      <c r="A65" s="573"/>
      <c r="B65" s="573"/>
      <c r="C65" s="573"/>
      <c r="D65" s="574"/>
      <c r="E65" s="575"/>
      <c r="F65" s="574"/>
      <c r="G65" s="575"/>
      <c r="H65" s="574"/>
      <c r="I65" s="575"/>
      <c r="J65" s="574"/>
      <c r="K65" s="575"/>
      <c r="L65" s="574"/>
      <c r="M65" s="575"/>
      <c r="N65" s="574"/>
      <c r="O65" s="575"/>
    </row>
    <row r="66" spans="1:15" ht="21.95" customHeight="1">
      <c r="A66" s="573" t="s">
        <v>223</v>
      </c>
      <c r="B66" s="573"/>
      <c r="C66" s="573"/>
      <c r="D66" s="574"/>
      <c r="E66" s="575"/>
      <c r="F66" s="574"/>
      <c r="G66" s="575"/>
      <c r="H66" s="574"/>
      <c r="I66" s="575"/>
      <c r="J66" s="574"/>
      <c r="K66" s="575"/>
      <c r="L66" s="574"/>
      <c r="M66" s="575"/>
      <c r="N66" s="574"/>
      <c r="O66" s="575"/>
    </row>
    <row r="67" spans="1:15" ht="13.5" customHeight="1">
      <c r="A67" s="583" t="s">
        <v>264</v>
      </c>
      <c r="B67" s="583"/>
      <c r="C67" s="583"/>
      <c r="D67" s="574"/>
      <c r="E67" s="575"/>
      <c r="F67" s="574"/>
      <c r="G67" s="575"/>
      <c r="H67" s="574"/>
      <c r="I67" s="575"/>
      <c r="J67" s="574"/>
      <c r="K67" s="575"/>
      <c r="L67" s="574"/>
      <c r="M67" s="575"/>
      <c r="N67" s="574"/>
      <c r="O67" s="575"/>
    </row>
    <row r="68" spans="1:15" ht="21.95" customHeight="1">
      <c r="A68" s="573"/>
      <c r="B68" s="573"/>
      <c r="C68" s="573"/>
      <c r="D68" s="574"/>
      <c r="E68" s="575"/>
      <c r="F68" s="574"/>
      <c r="G68" s="575"/>
      <c r="H68" s="574"/>
      <c r="I68" s="575"/>
      <c r="J68" s="574"/>
      <c r="K68" s="575"/>
      <c r="L68" s="574"/>
      <c r="M68" s="575"/>
      <c r="N68" s="574"/>
      <c r="O68" s="575"/>
    </row>
    <row r="69" spans="1:15" ht="21.95" customHeight="1">
      <c r="A69" s="573" t="s">
        <v>224</v>
      </c>
      <c r="B69" s="573"/>
      <c r="C69" s="573"/>
      <c r="D69" s="574"/>
      <c r="E69" s="575"/>
      <c r="F69" s="574"/>
      <c r="G69" s="575"/>
      <c r="H69" s="574"/>
      <c r="I69" s="575"/>
      <c r="J69" s="574"/>
      <c r="K69" s="575"/>
      <c r="L69" s="574"/>
      <c r="M69" s="575"/>
      <c r="N69" s="574"/>
      <c r="O69" s="575"/>
    </row>
    <row r="70" spans="1:15" ht="12.75" customHeight="1">
      <c r="A70" s="583" t="s">
        <v>86</v>
      </c>
      <c r="B70" s="583"/>
      <c r="C70" s="583"/>
      <c r="D70" s="574"/>
      <c r="E70" s="575"/>
      <c r="F70" s="574"/>
      <c r="G70" s="575"/>
      <c r="H70" s="574"/>
      <c r="I70" s="575"/>
      <c r="J70" s="574"/>
      <c r="K70" s="575"/>
      <c r="L70" s="574"/>
      <c r="M70" s="575"/>
      <c r="N70" s="574"/>
      <c r="O70" s="575"/>
    </row>
    <row r="71" spans="1:15" ht="21.95" customHeight="1">
      <c r="A71" s="573" t="s">
        <v>526</v>
      </c>
      <c r="B71" s="573"/>
      <c r="C71" s="573"/>
      <c r="D71" s="574"/>
      <c r="E71" s="575"/>
      <c r="F71" s="574"/>
      <c r="G71" s="575"/>
      <c r="H71" s="574"/>
      <c r="I71" s="575"/>
      <c r="J71" s="574"/>
      <c r="K71" s="575"/>
      <c r="L71" s="574"/>
      <c r="M71" s="575"/>
      <c r="N71" s="574"/>
      <c r="O71" s="575"/>
    </row>
    <row r="72" spans="1:15" ht="21.95" customHeight="1">
      <c r="A72" s="573" t="s">
        <v>49</v>
      </c>
      <c r="B72" s="573"/>
      <c r="C72" s="573"/>
      <c r="D72" s="574"/>
      <c r="E72" s="575"/>
      <c r="F72" s="574"/>
      <c r="G72" s="575"/>
      <c r="H72" s="574"/>
      <c r="I72" s="575"/>
      <c r="J72" s="574"/>
      <c r="K72" s="575"/>
      <c r="L72" s="574"/>
      <c r="M72" s="575"/>
      <c r="N72" s="574"/>
      <c r="O72" s="575"/>
    </row>
    <row r="73" spans="1:15">
      <c r="A73" s="347"/>
      <c r="B73" s="407"/>
      <c r="C73" s="416"/>
      <c r="D73" s="416"/>
      <c r="E73" s="416"/>
      <c r="F73" s="347"/>
      <c r="G73" s="347"/>
      <c r="H73" s="347"/>
      <c r="I73" s="347"/>
      <c r="J73" s="347"/>
      <c r="K73" s="347"/>
      <c r="L73" s="347"/>
      <c r="M73" s="347"/>
      <c r="N73" s="347"/>
      <c r="O73" s="347"/>
    </row>
    <row r="74" spans="1:15">
      <c r="C74" s="18"/>
      <c r="D74" s="18"/>
      <c r="E74" s="18"/>
    </row>
    <row r="75" spans="1:15">
      <c r="C75" s="18"/>
      <c r="D75" s="18"/>
      <c r="E75" s="18"/>
    </row>
    <row r="76" spans="1:15">
      <c r="C76" s="18"/>
      <c r="D76" s="18"/>
      <c r="E76" s="18"/>
    </row>
    <row r="77" spans="1:15">
      <c r="C77" s="18"/>
      <c r="D77" s="18"/>
      <c r="E77" s="18"/>
    </row>
    <row r="78" spans="1:15">
      <c r="C78" s="18"/>
      <c r="D78" s="18"/>
      <c r="E78" s="18"/>
    </row>
    <row r="79" spans="1:15">
      <c r="C79" s="18"/>
      <c r="D79" s="18"/>
      <c r="E79" s="18"/>
    </row>
    <row r="80" spans="1:15">
      <c r="C80" s="18"/>
      <c r="D80" s="18"/>
      <c r="E80" s="18"/>
    </row>
    <row r="81" spans="3:5">
      <c r="C81" s="18"/>
      <c r="D81" s="18"/>
      <c r="E81" s="18"/>
    </row>
    <row r="82" spans="3:5">
      <c r="C82" s="18"/>
      <c r="D82" s="18"/>
      <c r="E82" s="18"/>
    </row>
    <row r="83" spans="3:5">
      <c r="C83" s="18"/>
      <c r="D83" s="18"/>
      <c r="E83" s="18"/>
    </row>
    <row r="84" spans="3:5">
      <c r="C84" s="18"/>
      <c r="D84" s="18"/>
      <c r="E84" s="18"/>
    </row>
    <row r="85" spans="3:5">
      <c r="C85" s="18"/>
      <c r="D85" s="18"/>
      <c r="E85" s="18"/>
    </row>
    <row r="86" spans="3:5">
      <c r="C86" s="18"/>
      <c r="D86" s="18"/>
      <c r="E86" s="18"/>
    </row>
  </sheetData>
  <mergeCells count="302"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  <mergeCell ref="F53:G53"/>
    <mergeCell ref="K52:L52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H23:I23"/>
    <mergeCell ref="J20:K20"/>
    <mergeCell ref="J21:K21"/>
    <mergeCell ref="J22:K22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D23:E23"/>
    <mergeCell ref="A49:O49"/>
    <mergeCell ref="H31:I31"/>
    <mergeCell ref="L30:M30"/>
    <mergeCell ref="L31:M31"/>
    <mergeCell ref="H52:J52"/>
    <mergeCell ref="H30:I30"/>
    <mergeCell ref="F30:G30"/>
    <mergeCell ref="F31:G31"/>
    <mergeCell ref="H32:I32"/>
    <mergeCell ref="A33:O33"/>
    <mergeCell ref="A47:C47"/>
    <mergeCell ref="A42:C42"/>
    <mergeCell ref="N32:O32"/>
    <mergeCell ref="L32:M32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AF97"/>
  <sheetViews>
    <sheetView view="pageBreakPreview" topLeftCell="A75" zoomScale="77" zoomScaleNormal="75" zoomScaleSheetLayoutView="77" workbookViewId="0">
      <selection activeCell="Q82" sqref="Q82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R1" s="17"/>
      <c r="S1" s="17"/>
      <c r="T1" s="17"/>
      <c r="U1" s="17"/>
      <c r="V1" s="17"/>
      <c r="AD1" s="538" t="s">
        <v>170</v>
      </c>
      <c r="AE1" s="538"/>
      <c r="AF1" s="538"/>
    </row>
    <row r="2" spans="1:32" ht="18.75" hidden="1" customHeight="1" outlineLevel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R2" s="17"/>
      <c r="S2" s="17"/>
      <c r="T2" s="17"/>
      <c r="U2" s="17"/>
      <c r="V2" s="17"/>
      <c r="AD2" s="538"/>
      <c r="AE2" s="538"/>
      <c r="AF2" s="538"/>
    </row>
    <row r="3" spans="1:32" ht="20.25" customHeight="1" collapsed="1">
      <c r="A3" s="11"/>
      <c r="B3" s="11"/>
      <c r="C3" s="64" t="s">
        <v>283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</row>
    <row r="4" spans="1:32" ht="9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</row>
    <row r="5" spans="1:32" ht="18" customHeight="1">
      <c r="A5" s="661" t="s">
        <v>45</v>
      </c>
      <c r="B5" s="638" t="s">
        <v>137</v>
      </c>
      <c r="C5" s="640"/>
      <c r="D5" s="556" t="s">
        <v>138</v>
      </c>
      <c r="E5" s="557"/>
      <c r="F5" s="557"/>
      <c r="G5" s="564" t="s">
        <v>254</v>
      </c>
      <c r="H5" s="564"/>
      <c r="I5" s="564"/>
      <c r="J5" s="564"/>
      <c r="K5" s="564"/>
      <c r="L5" s="564"/>
      <c r="M5" s="564"/>
      <c r="N5" s="556" t="s">
        <v>139</v>
      </c>
      <c r="O5" s="557"/>
      <c r="P5" s="557"/>
      <c r="Q5" s="558"/>
      <c r="R5" s="650" t="s">
        <v>215</v>
      </c>
      <c r="S5" s="651"/>
      <c r="T5" s="651"/>
      <c r="U5" s="651"/>
      <c r="V5" s="651"/>
      <c r="W5" s="651"/>
      <c r="X5" s="651"/>
      <c r="Y5" s="651"/>
      <c r="Z5" s="651"/>
      <c r="AA5" s="651"/>
      <c r="AB5" s="651"/>
      <c r="AC5" s="651"/>
      <c r="AD5" s="651"/>
      <c r="AE5" s="651"/>
      <c r="AF5" s="652"/>
    </row>
    <row r="6" spans="1:32" ht="53.25" customHeight="1">
      <c r="A6" s="662"/>
      <c r="B6" s="644"/>
      <c r="C6" s="646"/>
      <c r="D6" s="559"/>
      <c r="E6" s="560"/>
      <c r="F6" s="560"/>
      <c r="G6" s="564"/>
      <c r="H6" s="564"/>
      <c r="I6" s="564"/>
      <c r="J6" s="564"/>
      <c r="K6" s="564"/>
      <c r="L6" s="564"/>
      <c r="M6" s="564"/>
      <c r="N6" s="559"/>
      <c r="O6" s="560"/>
      <c r="P6" s="560"/>
      <c r="Q6" s="561"/>
      <c r="R6" s="565" t="s">
        <v>140</v>
      </c>
      <c r="S6" s="566"/>
      <c r="T6" s="567"/>
      <c r="U6" s="565" t="s">
        <v>141</v>
      </c>
      <c r="V6" s="566"/>
      <c r="W6" s="567"/>
      <c r="X6" s="565" t="s">
        <v>34</v>
      </c>
      <c r="Y6" s="566"/>
      <c r="Z6" s="567"/>
      <c r="AA6" s="650" t="s">
        <v>142</v>
      </c>
      <c r="AB6" s="651"/>
      <c r="AC6" s="652"/>
      <c r="AD6" s="650" t="s">
        <v>143</v>
      </c>
      <c r="AE6" s="651"/>
      <c r="AF6" s="652"/>
    </row>
    <row r="7" spans="1:32" ht="12.75" customHeight="1">
      <c r="A7" s="417">
        <v>1</v>
      </c>
      <c r="B7" s="655">
        <v>2</v>
      </c>
      <c r="C7" s="656"/>
      <c r="D7" s="663">
        <v>3</v>
      </c>
      <c r="E7" s="664"/>
      <c r="F7" s="664"/>
      <c r="G7" s="653">
        <v>4</v>
      </c>
      <c r="H7" s="653"/>
      <c r="I7" s="653"/>
      <c r="J7" s="653"/>
      <c r="K7" s="653"/>
      <c r="L7" s="653"/>
      <c r="M7" s="653"/>
      <c r="N7" s="663">
        <v>5</v>
      </c>
      <c r="O7" s="664"/>
      <c r="P7" s="664"/>
      <c r="Q7" s="665"/>
      <c r="R7" s="666">
        <v>6</v>
      </c>
      <c r="S7" s="667"/>
      <c r="T7" s="668"/>
      <c r="U7" s="666">
        <v>7</v>
      </c>
      <c r="V7" s="667"/>
      <c r="W7" s="668"/>
      <c r="X7" s="647">
        <v>8</v>
      </c>
      <c r="Y7" s="648"/>
      <c r="Z7" s="649"/>
      <c r="AA7" s="647">
        <v>9</v>
      </c>
      <c r="AB7" s="648"/>
      <c r="AC7" s="649"/>
      <c r="AD7" s="647">
        <v>10</v>
      </c>
      <c r="AE7" s="648"/>
      <c r="AF7" s="649"/>
    </row>
    <row r="8" spans="1:32" ht="15" customHeight="1">
      <c r="A8" s="418"/>
      <c r="B8" s="657"/>
      <c r="C8" s="658"/>
      <c r="D8" s="659"/>
      <c r="E8" s="660"/>
      <c r="F8" s="660"/>
      <c r="G8" s="654"/>
      <c r="H8" s="654"/>
      <c r="I8" s="654"/>
      <c r="J8" s="654"/>
      <c r="K8" s="654"/>
      <c r="L8" s="654"/>
      <c r="M8" s="654"/>
      <c r="N8" s="617">
        <f>SUM(R8,U8,X8,AA8,AD8)</f>
        <v>0</v>
      </c>
      <c r="O8" s="618"/>
      <c r="P8" s="618"/>
      <c r="Q8" s="619"/>
      <c r="R8" s="617"/>
      <c r="S8" s="618"/>
      <c r="T8" s="619"/>
      <c r="U8" s="617"/>
      <c r="V8" s="618"/>
      <c r="W8" s="619"/>
      <c r="X8" s="617"/>
      <c r="Y8" s="618"/>
      <c r="Z8" s="619"/>
      <c r="AA8" s="617"/>
      <c r="AB8" s="618"/>
      <c r="AC8" s="619"/>
      <c r="AD8" s="617"/>
      <c r="AE8" s="618"/>
      <c r="AF8" s="619"/>
    </row>
    <row r="9" spans="1:32" ht="15" customHeight="1">
      <c r="A9" s="418"/>
      <c r="B9" s="657"/>
      <c r="C9" s="658"/>
      <c r="D9" s="659"/>
      <c r="E9" s="660"/>
      <c r="F9" s="660"/>
      <c r="G9" s="654"/>
      <c r="H9" s="654"/>
      <c r="I9" s="654"/>
      <c r="J9" s="654"/>
      <c r="K9" s="654"/>
      <c r="L9" s="654"/>
      <c r="M9" s="654"/>
      <c r="N9" s="617">
        <f>SUM(R9,U9,X9,AA9,AD9)</f>
        <v>0</v>
      </c>
      <c r="O9" s="618"/>
      <c r="P9" s="618"/>
      <c r="Q9" s="619"/>
      <c r="R9" s="617"/>
      <c r="S9" s="618"/>
      <c r="T9" s="619"/>
      <c r="U9" s="617"/>
      <c r="V9" s="618"/>
      <c r="W9" s="619"/>
      <c r="X9" s="617"/>
      <c r="Y9" s="618"/>
      <c r="Z9" s="619"/>
      <c r="AA9" s="617"/>
      <c r="AB9" s="618"/>
      <c r="AC9" s="619"/>
      <c r="AD9" s="617"/>
      <c r="AE9" s="618"/>
      <c r="AF9" s="619"/>
    </row>
    <row r="10" spans="1:32" ht="15" customHeight="1">
      <c r="A10" s="418"/>
      <c r="B10" s="657"/>
      <c r="C10" s="658"/>
      <c r="D10" s="659"/>
      <c r="E10" s="660"/>
      <c r="F10" s="660"/>
      <c r="G10" s="654"/>
      <c r="H10" s="654"/>
      <c r="I10" s="654"/>
      <c r="J10" s="654"/>
      <c r="K10" s="654"/>
      <c r="L10" s="654"/>
      <c r="M10" s="654"/>
      <c r="N10" s="617">
        <f>SUM(R10,U10,X10,AA10,AD10)</f>
        <v>0</v>
      </c>
      <c r="O10" s="618"/>
      <c r="P10" s="618"/>
      <c r="Q10" s="619"/>
      <c r="R10" s="617"/>
      <c r="S10" s="618"/>
      <c r="T10" s="619"/>
      <c r="U10" s="617"/>
      <c r="V10" s="618"/>
      <c r="W10" s="619"/>
      <c r="X10" s="617"/>
      <c r="Y10" s="618"/>
      <c r="Z10" s="619"/>
      <c r="AA10" s="617"/>
      <c r="AB10" s="618"/>
      <c r="AC10" s="619"/>
      <c r="AD10" s="617"/>
      <c r="AE10" s="618"/>
      <c r="AF10" s="619"/>
    </row>
    <row r="11" spans="1:32" ht="15" customHeight="1">
      <c r="A11" s="418"/>
      <c r="B11" s="657"/>
      <c r="C11" s="658"/>
      <c r="D11" s="659"/>
      <c r="E11" s="660"/>
      <c r="F11" s="660"/>
      <c r="G11" s="654"/>
      <c r="H11" s="654"/>
      <c r="I11" s="654"/>
      <c r="J11" s="654"/>
      <c r="K11" s="654"/>
      <c r="L11" s="654"/>
      <c r="M11" s="654"/>
      <c r="N11" s="617">
        <f>SUM(R11,U11,X11,AA11,AD11)</f>
        <v>0</v>
      </c>
      <c r="O11" s="618"/>
      <c r="P11" s="618"/>
      <c r="Q11" s="619"/>
      <c r="R11" s="617"/>
      <c r="S11" s="618"/>
      <c r="T11" s="619"/>
      <c r="U11" s="617"/>
      <c r="V11" s="618"/>
      <c r="W11" s="619"/>
      <c r="X11" s="617"/>
      <c r="Y11" s="618"/>
      <c r="Z11" s="619"/>
      <c r="AA11" s="617"/>
      <c r="AB11" s="618"/>
      <c r="AC11" s="619"/>
      <c r="AD11" s="617"/>
      <c r="AE11" s="618"/>
      <c r="AF11" s="619"/>
    </row>
    <row r="12" spans="1:32" ht="15" customHeight="1">
      <c r="A12" s="418"/>
      <c r="B12" s="657"/>
      <c r="C12" s="658"/>
      <c r="D12" s="659"/>
      <c r="E12" s="660"/>
      <c r="F12" s="660"/>
      <c r="G12" s="654"/>
      <c r="H12" s="654"/>
      <c r="I12" s="654"/>
      <c r="J12" s="654"/>
      <c r="K12" s="654"/>
      <c r="L12" s="654"/>
      <c r="M12" s="654"/>
      <c r="N12" s="617">
        <f>SUM(R12,U12,X12,AA12,AD12)</f>
        <v>0</v>
      </c>
      <c r="O12" s="618"/>
      <c r="P12" s="618"/>
      <c r="Q12" s="619"/>
      <c r="R12" s="617"/>
      <c r="S12" s="618"/>
      <c r="T12" s="619"/>
      <c r="U12" s="617"/>
      <c r="V12" s="618"/>
      <c r="W12" s="619"/>
      <c r="X12" s="617"/>
      <c r="Y12" s="618"/>
      <c r="Z12" s="619"/>
      <c r="AA12" s="617"/>
      <c r="AB12" s="618"/>
      <c r="AC12" s="619"/>
      <c r="AD12" s="617"/>
      <c r="AE12" s="618"/>
      <c r="AF12" s="619"/>
    </row>
    <row r="13" spans="1:32" ht="20.25" customHeight="1">
      <c r="A13" s="679" t="s">
        <v>49</v>
      </c>
      <c r="B13" s="680"/>
      <c r="C13" s="680"/>
      <c r="D13" s="680"/>
      <c r="E13" s="680"/>
      <c r="F13" s="680"/>
      <c r="G13" s="680"/>
      <c r="H13" s="680"/>
      <c r="I13" s="680"/>
      <c r="J13" s="680"/>
      <c r="K13" s="680"/>
      <c r="L13" s="680"/>
      <c r="M13" s="681"/>
      <c r="N13" s="617">
        <f>SUM(N8:Q12)</f>
        <v>0</v>
      </c>
      <c r="O13" s="618"/>
      <c r="P13" s="618"/>
      <c r="Q13" s="619"/>
      <c r="R13" s="617">
        <f>SUM(R8:T12)</f>
        <v>0</v>
      </c>
      <c r="S13" s="618"/>
      <c r="T13" s="619"/>
      <c r="U13" s="617">
        <f>SUM(U8:W12)</f>
        <v>0</v>
      </c>
      <c r="V13" s="618"/>
      <c r="W13" s="619"/>
      <c r="X13" s="617">
        <f>SUM(X8:Z12)</f>
        <v>0</v>
      </c>
      <c r="Y13" s="618"/>
      <c r="Z13" s="619"/>
      <c r="AA13" s="617">
        <f>SUM(AA8:AC12)</f>
        <v>0</v>
      </c>
      <c r="AB13" s="618"/>
      <c r="AC13" s="619"/>
      <c r="AD13" s="617">
        <f>SUM(AD8:AF12)</f>
        <v>0</v>
      </c>
      <c r="AE13" s="618"/>
      <c r="AF13" s="619"/>
    </row>
    <row r="14" spans="1:32" ht="7.5" customHeight="1">
      <c r="A14" s="419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20"/>
      <c r="O14" s="420"/>
      <c r="P14" s="420"/>
      <c r="Q14" s="420"/>
      <c r="R14" s="420"/>
      <c r="S14" s="420"/>
      <c r="T14" s="420"/>
      <c r="U14" s="420"/>
      <c r="V14" s="420"/>
      <c r="W14" s="420"/>
      <c r="X14" s="420"/>
      <c r="Y14" s="420"/>
      <c r="Z14" s="420"/>
      <c r="AA14" s="420"/>
      <c r="AB14" s="420"/>
      <c r="AC14" s="420"/>
      <c r="AD14" s="420"/>
      <c r="AE14" s="421"/>
      <c r="AF14" s="421"/>
    </row>
    <row r="15" spans="1:32" s="24" customFormat="1" ht="16.5" customHeight="1">
      <c r="A15" s="145"/>
      <c r="B15" s="145"/>
      <c r="C15" s="145" t="s">
        <v>284</v>
      </c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</row>
    <row r="16" spans="1:32" s="24" customFormat="1" ht="8.25" customHeight="1">
      <c r="A16" s="145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</row>
    <row r="17" spans="1:32" ht="17.25" customHeight="1">
      <c r="A17" s="682" t="s">
        <v>45</v>
      </c>
      <c r="B17" s="638" t="s">
        <v>144</v>
      </c>
      <c r="C17" s="640"/>
      <c r="D17" s="564" t="s">
        <v>137</v>
      </c>
      <c r="E17" s="564"/>
      <c r="F17" s="564"/>
      <c r="G17" s="564"/>
      <c r="H17" s="564" t="s">
        <v>254</v>
      </c>
      <c r="I17" s="564"/>
      <c r="J17" s="564"/>
      <c r="K17" s="564"/>
      <c r="L17" s="564"/>
      <c r="M17" s="564"/>
      <c r="N17" s="564"/>
      <c r="O17" s="564"/>
      <c r="P17" s="564"/>
      <c r="Q17" s="564"/>
      <c r="R17" s="564" t="s">
        <v>145</v>
      </c>
      <c r="S17" s="564"/>
      <c r="T17" s="564"/>
      <c r="U17" s="564"/>
      <c r="V17" s="564"/>
      <c r="W17" s="624" t="s">
        <v>146</v>
      </c>
      <c r="X17" s="624"/>
      <c r="Y17" s="624"/>
      <c r="Z17" s="624"/>
      <c r="AA17" s="624"/>
      <c r="AB17" s="624"/>
      <c r="AC17" s="624"/>
      <c r="AD17" s="624"/>
      <c r="AE17" s="624"/>
      <c r="AF17" s="624"/>
    </row>
    <row r="18" spans="1:32" ht="20.25" customHeight="1">
      <c r="A18" s="682"/>
      <c r="B18" s="641"/>
      <c r="C18" s="643"/>
      <c r="D18" s="564"/>
      <c r="E18" s="564"/>
      <c r="F18" s="564"/>
      <c r="G18" s="564"/>
      <c r="H18" s="564"/>
      <c r="I18" s="564"/>
      <c r="J18" s="564"/>
      <c r="K18" s="564"/>
      <c r="L18" s="564"/>
      <c r="M18" s="564"/>
      <c r="N18" s="564"/>
      <c r="O18" s="564"/>
      <c r="P18" s="564"/>
      <c r="Q18" s="564"/>
      <c r="R18" s="564"/>
      <c r="S18" s="564"/>
      <c r="T18" s="564"/>
      <c r="U18" s="564"/>
      <c r="V18" s="564"/>
      <c r="W18" s="556" t="s">
        <v>220</v>
      </c>
      <c r="X18" s="558"/>
      <c r="Y18" s="556" t="s">
        <v>174</v>
      </c>
      <c r="Z18" s="558"/>
      <c r="AA18" s="556" t="s">
        <v>175</v>
      </c>
      <c r="AB18" s="558"/>
      <c r="AC18" s="556" t="s">
        <v>198</v>
      </c>
      <c r="AD18" s="558"/>
      <c r="AE18" s="556" t="s">
        <v>199</v>
      </c>
      <c r="AF18" s="558"/>
    </row>
    <row r="19" spans="1:32" ht="9" customHeight="1">
      <c r="A19" s="682"/>
      <c r="B19" s="644"/>
      <c r="C19" s="646"/>
      <c r="D19" s="564"/>
      <c r="E19" s="564"/>
      <c r="F19" s="564"/>
      <c r="G19" s="564"/>
      <c r="H19" s="564"/>
      <c r="I19" s="564"/>
      <c r="J19" s="564"/>
      <c r="K19" s="564"/>
      <c r="L19" s="564"/>
      <c r="M19" s="564"/>
      <c r="N19" s="564"/>
      <c r="O19" s="564"/>
      <c r="P19" s="564"/>
      <c r="Q19" s="564"/>
      <c r="R19" s="564"/>
      <c r="S19" s="564"/>
      <c r="T19" s="564"/>
      <c r="U19" s="564"/>
      <c r="V19" s="564"/>
      <c r="W19" s="559"/>
      <c r="X19" s="561"/>
      <c r="Y19" s="559"/>
      <c r="Z19" s="561"/>
      <c r="AA19" s="559"/>
      <c r="AB19" s="561"/>
      <c r="AC19" s="559"/>
      <c r="AD19" s="561"/>
      <c r="AE19" s="559"/>
      <c r="AF19" s="561"/>
    </row>
    <row r="20" spans="1:32" ht="12" customHeight="1">
      <c r="A20" s="422">
        <v>1</v>
      </c>
      <c r="B20" s="676">
        <v>2</v>
      </c>
      <c r="C20" s="677"/>
      <c r="D20" s="521">
        <v>3</v>
      </c>
      <c r="E20" s="521"/>
      <c r="F20" s="521"/>
      <c r="G20" s="521"/>
      <c r="H20" s="521">
        <v>4</v>
      </c>
      <c r="I20" s="521"/>
      <c r="J20" s="521"/>
      <c r="K20" s="521"/>
      <c r="L20" s="521"/>
      <c r="M20" s="521"/>
      <c r="N20" s="521"/>
      <c r="O20" s="521"/>
      <c r="P20" s="521"/>
      <c r="Q20" s="521"/>
      <c r="R20" s="521">
        <v>5</v>
      </c>
      <c r="S20" s="521"/>
      <c r="T20" s="521"/>
      <c r="U20" s="521"/>
      <c r="V20" s="521"/>
      <c r="W20" s="584">
        <v>6</v>
      </c>
      <c r="X20" s="585"/>
      <c r="Y20" s="576">
        <v>7</v>
      </c>
      <c r="Z20" s="577"/>
      <c r="AA20" s="576">
        <v>8</v>
      </c>
      <c r="AB20" s="577"/>
      <c r="AC20" s="576">
        <v>9</v>
      </c>
      <c r="AD20" s="577"/>
      <c r="AE20" s="570">
        <v>10</v>
      </c>
      <c r="AF20" s="570"/>
    </row>
    <row r="21" spans="1:32" ht="15" customHeight="1">
      <c r="A21" s="423"/>
      <c r="B21" s="670"/>
      <c r="C21" s="671"/>
      <c r="D21" s="654"/>
      <c r="E21" s="654"/>
      <c r="F21" s="654"/>
      <c r="G21" s="654"/>
      <c r="H21" s="669"/>
      <c r="I21" s="669"/>
      <c r="J21" s="669"/>
      <c r="K21" s="669"/>
      <c r="L21" s="669"/>
      <c r="M21" s="669"/>
      <c r="N21" s="669"/>
      <c r="O21" s="669"/>
      <c r="P21" s="669"/>
      <c r="Q21" s="669"/>
      <c r="R21" s="678"/>
      <c r="S21" s="678"/>
      <c r="T21" s="678"/>
      <c r="U21" s="678"/>
      <c r="V21" s="678"/>
      <c r="W21" s="617"/>
      <c r="X21" s="619"/>
      <c r="Y21" s="617"/>
      <c r="Z21" s="619"/>
      <c r="AA21" s="617"/>
      <c r="AB21" s="619"/>
      <c r="AC21" s="617">
        <f t="shared" ref="AC21:AC26" si="0">AA21-Y21</f>
        <v>0</v>
      </c>
      <c r="AD21" s="619"/>
      <c r="AE21" s="620"/>
      <c r="AF21" s="621"/>
    </row>
    <row r="22" spans="1:32" ht="15" customHeight="1">
      <c r="A22" s="423"/>
      <c r="B22" s="670"/>
      <c r="C22" s="671"/>
      <c r="D22" s="654"/>
      <c r="E22" s="654"/>
      <c r="F22" s="654"/>
      <c r="G22" s="654"/>
      <c r="H22" s="669"/>
      <c r="I22" s="669"/>
      <c r="J22" s="669"/>
      <c r="K22" s="669"/>
      <c r="L22" s="669"/>
      <c r="M22" s="669"/>
      <c r="N22" s="669"/>
      <c r="O22" s="669"/>
      <c r="P22" s="669"/>
      <c r="Q22" s="669"/>
      <c r="R22" s="678"/>
      <c r="S22" s="678"/>
      <c r="T22" s="678"/>
      <c r="U22" s="678"/>
      <c r="V22" s="678"/>
      <c r="W22" s="617"/>
      <c r="X22" s="619"/>
      <c r="Y22" s="617"/>
      <c r="Z22" s="619"/>
      <c r="AA22" s="617"/>
      <c r="AB22" s="619"/>
      <c r="AC22" s="617">
        <f t="shared" si="0"/>
        <v>0</v>
      </c>
      <c r="AD22" s="619"/>
      <c r="AE22" s="620"/>
      <c r="AF22" s="621"/>
    </row>
    <row r="23" spans="1:32" ht="15" customHeight="1">
      <c r="A23" s="423"/>
      <c r="B23" s="670"/>
      <c r="C23" s="671"/>
      <c r="D23" s="654"/>
      <c r="E23" s="654"/>
      <c r="F23" s="654"/>
      <c r="G23" s="654"/>
      <c r="H23" s="669"/>
      <c r="I23" s="669"/>
      <c r="J23" s="669"/>
      <c r="K23" s="669"/>
      <c r="L23" s="669"/>
      <c r="M23" s="669"/>
      <c r="N23" s="669"/>
      <c r="O23" s="669"/>
      <c r="P23" s="669"/>
      <c r="Q23" s="669"/>
      <c r="R23" s="678"/>
      <c r="S23" s="678"/>
      <c r="T23" s="678"/>
      <c r="U23" s="678"/>
      <c r="V23" s="678"/>
      <c r="W23" s="617"/>
      <c r="X23" s="619"/>
      <c r="Y23" s="617"/>
      <c r="Z23" s="619"/>
      <c r="AA23" s="617"/>
      <c r="AB23" s="619"/>
      <c r="AC23" s="617">
        <f t="shared" si="0"/>
        <v>0</v>
      </c>
      <c r="AD23" s="619"/>
      <c r="AE23" s="620"/>
      <c r="AF23" s="621"/>
    </row>
    <row r="24" spans="1:32" ht="15" customHeight="1">
      <c r="A24" s="423"/>
      <c r="B24" s="670"/>
      <c r="C24" s="671"/>
      <c r="D24" s="654"/>
      <c r="E24" s="654"/>
      <c r="F24" s="654"/>
      <c r="G24" s="654"/>
      <c r="H24" s="669"/>
      <c r="I24" s="669"/>
      <c r="J24" s="669"/>
      <c r="K24" s="669"/>
      <c r="L24" s="669"/>
      <c r="M24" s="669"/>
      <c r="N24" s="669"/>
      <c r="O24" s="669"/>
      <c r="P24" s="669"/>
      <c r="Q24" s="669"/>
      <c r="R24" s="678"/>
      <c r="S24" s="678"/>
      <c r="T24" s="678"/>
      <c r="U24" s="678"/>
      <c r="V24" s="678"/>
      <c r="W24" s="617"/>
      <c r="X24" s="619"/>
      <c r="Y24" s="617"/>
      <c r="Z24" s="619"/>
      <c r="AA24" s="617"/>
      <c r="AB24" s="619"/>
      <c r="AC24" s="617">
        <f t="shared" si="0"/>
        <v>0</v>
      </c>
      <c r="AD24" s="619"/>
      <c r="AE24" s="620"/>
      <c r="AF24" s="621"/>
    </row>
    <row r="25" spans="1:32" ht="15" customHeight="1">
      <c r="A25" s="423"/>
      <c r="B25" s="670"/>
      <c r="C25" s="671"/>
      <c r="D25" s="654"/>
      <c r="E25" s="654"/>
      <c r="F25" s="654"/>
      <c r="G25" s="654"/>
      <c r="H25" s="669"/>
      <c r="I25" s="669"/>
      <c r="J25" s="669"/>
      <c r="K25" s="669"/>
      <c r="L25" s="669"/>
      <c r="M25" s="669"/>
      <c r="N25" s="669"/>
      <c r="O25" s="669"/>
      <c r="P25" s="669"/>
      <c r="Q25" s="669"/>
      <c r="R25" s="678"/>
      <c r="S25" s="678"/>
      <c r="T25" s="678"/>
      <c r="U25" s="678"/>
      <c r="V25" s="678"/>
      <c r="W25" s="617"/>
      <c r="X25" s="619"/>
      <c r="Y25" s="617"/>
      <c r="Z25" s="619"/>
      <c r="AA25" s="617"/>
      <c r="AB25" s="619"/>
      <c r="AC25" s="617">
        <f t="shared" si="0"/>
        <v>0</v>
      </c>
      <c r="AD25" s="619"/>
      <c r="AE25" s="620"/>
      <c r="AF25" s="621"/>
    </row>
    <row r="26" spans="1:32" ht="24.95" customHeight="1">
      <c r="A26" s="683" t="s">
        <v>49</v>
      </c>
      <c r="B26" s="683"/>
      <c r="C26" s="683"/>
      <c r="D26" s="683"/>
      <c r="E26" s="683"/>
      <c r="F26" s="683"/>
      <c r="G26" s="683"/>
      <c r="H26" s="683"/>
      <c r="I26" s="683"/>
      <c r="J26" s="683"/>
      <c r="K26" s="683"/>
      <c r="L26" s="683"/>
      <c r="M26" s="683"/>
      <c r="N26" s="683"/>
      <c r="O26" s="683"/>
      <c r="P26" s="683"/>
      <c r="Q26" s="683"/>
      <c r="R26" s="683"/>
      <c r="S26" s="683"/>
      <c r="T26" s="683"/>
      <c r="U26" s="683"/>
      <c r="V26" s="683"/>
      <c r="W26" s="617">
        <f>SUM(W21:X25)</f>
        <v>0</v>
      </c>
      <c r="X26" s="619"/>
      <c r="Y26" s="617">
        <f>SUM(Y21:Z25)</f>
        <v>0</v>
      </c>
      <c r="Z26" s="619"/>
      <c r="AA26" s="617">
        <f>SUM(AA21:AB25)</f>
        <v>0</v>
      </c>
      <c r="AB26" s="619"/>
      <c r="AC26" s="617">
        <f t="shared" si="0"/>
        <v>0</v>
      </c>
      <c r="AD26" s="619"/>
      <c r="AE26" s="620"/>
      <c r="AF26" s="621"/>
    </row>
    <row r="27" spans="1:32" ht="6" customHeight="1">
      <c r="A27" s="424"/>
      <c r="B27" s="424"/>
      <c r="C27" s="424"/>
      <c r="D27" s="424"/>
      <c r="E27" s="424"/>
      <c r="F27" s="424"/>
      <c r="G27" s="424"/>
      <c r="H27" s="424"/>
      <c r="I27" s="424"/>
      <c r="J27" s="424"/>
      <c r="K27" s="424"/>
      <c r="L27" s="424"/>
      <c r="M27" s="424"/>
      <c r="N27" s="424"/>
      <c r="O27" s="424"/>
      <c r="P27" s="424"/>
      <c r="Q27" s="406"/>
      <c r="R27" s="425"/>
      <c r="S27" s="425"/>
      <c r="T27" s="425"/>
      <c r="U27" s="425"/>
      <c r="V27" s="425"/>
      <c r="W27" s="406"/>
      <c r="X27" s="406"/>
      <c r="Y27" s="406"/>
      <c r="Z27" s="406"/>
      <c r="AA27" s="406"/>
      <c r="AB27" s="406"/>
      <c r="AC27" s="406"/>
      <c r="AD27" s="406"/>
      <c r="AE27" s="406"/>
      <c r="AF27" s="425"/>
    </row>
    <row r="28" spans="1:32" s="24" customFormat="1" ht="15.75" customHeight="1">
      <c r="A28" s="145"/>
      <c r="B28" s="145"/>
      <c r="C28" s="145" t="s">
        <v>285</v>
      </c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</row>
    <row r="29" spans="1:32" ht="11.25" customHeight="1">
      <c r="A29" s="146"/>
      <c r="B29" s="146"/>
      <c r="C29" s="146"/>
      <c r="D29" s="146"/>
      <c r="E29" s="146"/>
      <c r="F29" s="146"/>
      <c r="G29" s="146"/>
      <c r="H29" s="146"/>
      <c r="I29" s="426"/>
      <c r="J29" s="426"/>
      <c r="K29" s="426"/>
      <c r="L29" s="426"/>
      <c r="M29" s="426"/>
      <c r="N29" s="426"/>
      <c r="O29" s="426"/>
      <c r="P29" s="426"/>
      <c r="Q29" s="426"/>
      <c r="R29" s="426"/>
      <c r="S29" s="426"/>
      <c r="T29" s="426"/>
      <c r="U29" s="426"/>
      <c r="V29" s="426"/>
      <c r="W29" s="146"/>
      <c r="X29" s="406"/>
      <c r="Y29" s="406"/>
      <c r="Z29" s="623"/>
      <c r="AA29" s="623"/>
      <c r="AB29" s="623"/>
      <c r="AC29" s="406"/>
      <c r="AD29" s="622" t="s">
        <v>166</v>
      </c>
      <c r="AE29" s="622"/>
      <c r="AF29" s="622"/>
    </row>
    <row r="30" spans="1:32" ht="45.75" customHeight="1">
      <c r="A30" s="684" t="s">
        <v>45</v>
      </c>
      <c r="B30" s="638" t="s">
        <v>178</v>
      </c>
      <c r="C30" s="639"/>
      <c r="D30" s="639"/>
      <c r="E30" s="639"/>
      <c r="F30" s="639"/>
      <c r="G30" s="639"/>
      <c r="H30" s="639"/>
      <c r="I30" s="639"/>
      <c r="J30" s="639"/>
      <c r="K30" s="639"/>
      <c r="L30" s="640"/>
      <c r="M30" s="625" t="s">
        <v>48</v>
      </c>
      <c r="N30" s="626"/>
      <c r="O30" s="626"/>
      <c r="P30" s="626"/>
      <c r="Q30" s="626"/>
      <c r="R30" s="626"/>
      <c r="S30" s="626"/>
      <c r="T30" s="627"/>
      <c r="U30" s="625" t="s">
        <v>75</v>
      </c>
      <c r="V30" s="626"/>
      <c r="W30" s="626"/>
      <c r="X30" s="626"/>
      <c r="Y30" s="626"/>
      <c r="Z30" s="626"/>
      <c r="AA30" s="626"/>
      <c r="AB30" s="627"/>
      <c r="AC30" s="625" t="s">
        <v>286</v>
      </c>
      <c r="AD30" s="626"/>
      <c r="AE30" s="626"/>
      <c r="AF30" s="627"/>
    </row>
    <row r="31" spans="1:32" ht="24.95" customHeight="1">
      <c r="A31" s="685"/>
      <c r="B31" s="641"/>
      <c r="C31" s="642"/>
      <c r="D31" s="642"/>
      <c r="E31" s="642"/>
      <c r="F31" s="642"/>
      <c r="G31" s="642"/>
      <c r="H31" s="642"/>
      <c r="I31" s="642"/>
      <c r="J31" s="642"/>
      <c r="K31" s="642"/>
      <c r="L31" s="643"/>
      <c r="M31" s="672" t="s">
        <v>174</v>
      </c>
      <c r="N31" s="673"/>
      <c r="O31" s="672" t="s">
        <v>175</v>
      </c>
      <c r="P31" s="673"/>
      <c r="Q31" s="672" t="s">
        <v>198</v>
      </c>
      <c r="R31" s="673"/>
      <c r="S31" s="672" t="s">
        <v>199</v>
      </c>
      <c r="T31" s="673"/>
      <c r="U31" s="672" t="s">
        <v>174</v>
      </c>
      <c r="V31" s="673"/>
      <c r="W31" s="672" t="s">
        <v>175</v>
      </c>
      <c r="X31" s="673"/>
      <c r="Y31" s="672" t="s">
        <v>198</v>
      </c>
      <c r="Z31" s="673"/>
      <c r="AA31" s="672" t="s">
        <v>199</v>
      </c>
      <c r="AB31" s="673"/>
      <c r="AC31" s="628" t="s">
        <v>174</v>
      </c>
      <c r="AD31" s="628" t="s">
        <v>175</v>
      </c>
      <c r="AE31" s="628" t="s">
        <v>198</v>
      </c>
      <c r="AF31" s="628" t="s">
        <v>199</v>
      </c>
    </row>
    <row r="32" spans="1:32" ht="18" customHeight="1">
      <c r="A32" s="686"/>
      <c r="B32" s="644"/>
      <c r="C32" s="645"/>
      <c r="D32" s="645"/>
      <c r="E32" s="645"/>
      <c r="F32" s="645"/>
      <c r="G32" s="645"/>
      <c r="H32" s="645"/>
      <c r="I32" s="645"/>
      <c r="J32" s="645"/>
      <c r="K32" s="645"/>
      <c r="L32" s="646"/>
      <c r="M32" s="674"/>
      <c r="N32" s="675"/>
      <c r="O32" s="674"/>
      <c r="P32" s="675"/>
      <c r="Q32" s="674"/>
      <c r="R32" s="675"/>
      <c r="S32" s="674"/>
      <c r="T32" s="675"/>
      <c r="U32" s="674"/>
      <c r="V32" s="675"/>
      <c r="W32" s="674"/>
      <c r="X32" s="675"/>
      <c r="Y32" s="674"/>
      <c r="Z32" s="675"/>
      <c r="AA32" s="674"/>
      <c r="AB32" s="675"/>
      <c r="AC32" s="629"/>
      <c r="AD32" s="629"/>
      <c r="AE32" s="629"/>
      <c r="AF32" s="629"/>
    </row>
    <row r="33" spans="1:32" ht="12" customHeight="1">
      <c r="A33" s="423">
        <v>1</v>
      </c>
      <c r="B33" s="689">
        <v>2</v>
      </c>
      <c r="C33" s="689"/>
      <c r="D33" s="689"/>
      <c r="E33" s="689"/>
      <c r="F33" s="689"/>
      <c r="G33" s="689"/>
      <c r="H33" s="689"/>
      <c r="I33" s="689"/>
      <c r="J33" s="689"/>
      <c r="K33" s="689"/>
      <c r="L33" s="689"/>
      <c r="M33" s="634">
        <v>3</v>
      </c>
      <c r="N33" s="635"/>
      <c r="O33" s="634">
        <v>4</v>
      </c>
      <c r="P33" s="635"/>
      <c r="Q33" s="634">
        <v>5</v>
      </c>
      <c r="R33" s="635"/>
      <c r="S33" s="634">
        <v>9</v>
      </c>
      <c r="T33" s="635"/>
      <c r="U33" s="634">
        <v>7</v>
      </c>
      <c r="V33" s="635"/>
      <c r="W33" s="634">
        <v>8</v>
      </c>
      <c r="X33" s="635"/>
      <c r="Y33" s="634">
        <v>9</v>
      </c>
      <c r="Z33" s="635"/>
      <c r="AA33" s="634">
        <v>10</v>
      </c>
      <c r="AB33" s="635"/>
      <c r="AC33" s="427">
        <v>11</v>
      </c>
      <c r="AD33" s="427">
        <v>12</v>
      </c>
      <c r="AE33" s="427">
        <v>13</v>
      </c>
      <c r="AF33" s="427">
        <v>14</v>
      </c>
    </row>
    <row r="34" spans="1:32" ht="15" customHeight="1">
      <c r="A34" s="418"/>
      <c r="B34" s="637" t="s">
        <v>504</v>
      </c>
      <c r="C34" s="637"/>
      <c r="D34" s="637"/>
      <c r="E34" s="637"/>
      <c r="F34" s="637"/>
      <c r="G34" s="637"/>
      <c r="H34" s="637"/>
      <c r="I34" s="637"/>
      <c r="J34" s="637"/>
      <c r="K34" s="637"/>
      <c r="L34" s="637"/>
      <c r="M34" s="617"/>
      <c r="N34" s="619"/>
      <c r="O34" s="617"/>
      <c r="P34" s="619"/>
      <c r="Q34" s="617">
        <f t="shared" ref="Q34:Q39" si="1">O34-M34</f>
        <v>0</v>
      </c>
      <c r="R34" s="619"/>
      <c r="S34" s="620"/>
      <c r="T34" s="621"/>
      <c r="U34" s="617"/>
      <c r="V34" s="619"/>
      <c r="W34" s="617"/>
      <c r="X34" s="619"/>
      <c r="Y34" s="617">
        <f t="shared" ref="Y34:Y39" si="2">W34-U34</f>
        <v>0</v>
      </c>
      <c r="Z34" s="619"/>
      <c r="AA34" s="620"/>
      <c r="AB34" s="621"/>
      <c r="AC34" s="428">
        <v>100</v>
      </c>
      <c r="AD34" s="428"/>
      <c r="AE34" s="428">
        <f>AD34-AC34</f>
        <v>-100</v>
      </c>
      <c r="AF34" s="429"/>
    </row>
    <row r="35" spans="1:32" ht="15" customHeight="1">
      <c r="A35" s="418"/>
      <c r="B35" s="637" t="s">
        <v>684</v>
      </c>
      <c r="C35" s="637"/>
      <c r="D35" s="637"/>
      <c r="E35" s="637"/>
      <c r="F35" s="637"/>
      <c r="G35" s="637"/>
      <c r="H35" s="637"/>
      <c r="I35" s="637"/>
      <c r="J35" s="637"/>
      <c r="K35" s="637"/>
      <c r="L35" s="637"/>
      <c r="M35" s="617"/>
      <c r="N35" s="619"/>
      <c r="O35" s="617"/>
      <c r="P35" s="619"/>
      <c r="Q35" s="617">
        <f t="shared" si="1"/>
        <v>0</v>
      </c>
      <c r="R35" s="619"/>
      <c r="S35" s="620"/>
      <c r="T35" s="621"/>
      <c r="U35" s="617"/>
      <c r="V35" s="619"/>
      <c r="W35" s="617"/>
      <c r="X35" s="619"/>
      <c r="Y35" s="617">
        <f t="shared" si="2"/>
        <v>0</v>
      </c>
      <c r="Z35" s="619"/>
      <c r="AA35" s="620"/>
      <c r="AB35" s="621"/>
      <c r="AC35" s="428"/>
      <c r="AD35" s="428"/>
      <c r="AE35" s="428"/>
      <c r="AF35" s="429"/>
    </row>
    <row r="36" spans="1:32" ht="15" customHeight="1">
      <c r="A36" s="418"/>
      <c r="B36" s="637"/>
      <c r="C36" s="637"/>
      <c r="D36" s="637"/>
      <c r="E36" s="637"/>
      <c r="F36" s="637"/>
      <c r="G36" s="637"/>
      <c r="H36" s="637"/>
      <c r="I36" s="637"/>
      <c r="J36" s="637"/>
      <c r="K36" s="637"/>
      <c r="L36" s="637"/>
      <c r="M36" s="617"/>
      <c r="N36" s="619"/>
      <c r="O36" s="617"/>
      <c r="P36" s="619"/>
      <c r="Q36" s="617">
        <f t="shared" si="1"/>
        <v>0</v>
      </c>
      <c r="R36" s="619"/>
      <c r="S36" s="620"/>
      <c r="T36" s="621"/>
      <c r="U36" s="617"/>
      <c r="V36" s="619"/>
      <c r="W36" s="617"/>
      <c r="X36" s="619"/>
      <c r="Y36" s="617">
        <f t="shared" si="2"/>
        <v>0</v>
      </c>
      <c r="Z36" s="619"/>
      <c r="AA36" s="620"/>
      <c r="AB36" s="621"/>
      <c r="AC36" s="428"/>
      <c r="AD36" s="428"/>
      <c r="AE36" s="428"/>
      <c r="AF36" s="429"/>
    </row>
    <row r="37" spans="1:32" ht="15" customHeight="1">
      <c r="A37" s="418"/>
      <c r="B37" s="637"/>
      <c r="C37" s="637"/>
      <c r="D37" s="637"/>
      <c r="E37" s="637"/>
      <c r="F37" s="637"/>
      <c r="G37" s="637"/>
      <c r="H37" s="637"/>
      <c r="I37" s="637"/>
      <c r="J37" s="637"/>
      <c r="K37" s="637"/>
      <c r="L37" s="637"/>
      <c r="M37" s="617"/>
      <c r="N37" s="619"/>
      <c r="O37" s="617"/>
      <c r="P37" s="619"/>
      <c r="Q37" s="617">
        <f t="shared" si="1"/>
        <v>0</v>
      </c>
      <c r="R37" s="619"/>
      <c r="S37" s="620"/>
      <c r="T37" s="621"/>
      <c r="U37" s="617"/>
      <c r="V37" s="619"/>
      <c r="W37" s="617"/>
      <c r="X37" s="619"/>
      <c r="Y37" s="617">
        <f t="shared" si="2"/>
        <v>0</v>
      </c>
      <c r="Z37" s="619"/>
      <c r="AA37" s="620"/>
      <c r="AB37" s="621"/>
      <c r="AC37" s="428"/>
      <c r="AD37" s="428"/>
      <c r="AE37" s="428"/>
      <c r="AF37" s="429"/>
    </row>
    <row r="38" spans="1:32" ht="15" customHeight="1">
      <c r="A38" s="418"/>
      <c r="B38" s="637"/>
      <c r="C38" s="637"/>
      <c r="D38" s="637"/>
      <c r="E38" s="637"/>
      <c r="F38" s="637"/>
      <c r="G38" s="637"/>
      <c r="H38" s="637"/>
      <c r="I38" s="637"/>
      <c r="J38" s="637"/>
      <c r="K38" s="637"/>
      <c r="L38" s="637"/>
      <c r="M38" s="617"/>
      <c r="N38" s="619"/>
      <c r="O38" s="617"/>
      <c r="P38" s="619"/>
      <c r="Q38" s="617">
        <f t="shared" si="1"/>
        <v>0</v>
      </c>
      <c r="R38" s="619"/>
      <c r="S38" s="620"/>
      <c r="T38" s="621"/>
      <c r="U38" s="617"/>
      <c r="V38" s="619"/>
      <c r="W38" s="617"/>
      <c r="X38" s="619"/>
      <c r="Y38" s="617">
        <f t="shared" si="2"/>
        <v>0</v>
      </c>
      <c r="Z38" s="619"/>
      <c r="AA38" s="620"/>
      <c r="AB38" s="621"/>
      <c r="AC38" s="428"/>
      <c r="AD38" s="428"/>
      <c r="AE38" s="428"/>
      <c r="AF38" s="429"/>
    </row>
    <row r="39" spans="1:32" ht="21" customHeight="1">
      <c r="A39" s="691" t="s">
        <v>49</v>
      </c>
      <c r="B39" s="692"/>
      <c r="C39" s="692"/>
      <c r="D39" s="692"/>
      <c r="E39" s="692"/>
      <c r="F39" s="692"/>
      <c r="G39" s="692"/>
      <c r="H39" s="692"/>
      <c r="I39" s="692"/>
      <c r="J39" s="692"/>
      <c r="K39" s="692"/>
      <c r="L39" s="693"/>
      <c r="M39" s="617">
        <f>SUM(M34:M38)</f>
        <v>0</v>
      </c>
      <c r="N39" s="619"/>
      <c r="O39" s="617">
        <f>SUM(O34:O38)</f>
        <v>0</v>
      </c>
      <c r="P39" s="619"/>
      <c r="Q39" s="617">
        <f t="shared" si="1"/>
        <v>0</v>
      </c>
      <c r="R39" s="619"/>
      <c r="S39" s="620"/>
      <c r="T39" s="621"/>
      <c r="U39" s="617">
        <f>SUM(U34:U38)</f>
        <v>0</v>
      </c>
      <c r="V39" s="619"/>
      <c r="W39" s="617">
        <f>SUM(W34:W38)</f>
        <v>0</v>
      </c>
      <c r="X39" s="619"/>
      <c r="Y39" s="617">
        <f t="shared" si="2"/>
        <v>0</v>
      </c>
      <c r="Z39" s="619"/>
      <c r="AA39" s="620"/>
      <c r="AB39" s="621"/>
      <c r="AC39" s="428">
        <f>SUM(AC34:AC38)</f>
        <v>100</v>
      </c>
      <c r="AD39" s="428">
        <f>SUM(AD34:AD38)</f>
        <v>0</v>
      </c>
      <c r="AE39" s="428">
        <f>AD39-AC39</f>
        <v>-100</v>
      </c>
      <c r="AF39" s="429"/>
    </row>
    <row r="40" spans="1:32" ht="14.25" customHeight="1">
      <c r="A40" s="691" t="s">
        <v>50</v>
      </c>
      <c r="B40" s="692"/>
      <c r="C40" s="692"/>
      <c r="D40" s="692"/>
      <c r="E40" s="692"/>
      <c r="F40" s="692"/>
      <c r="G40" s="692"/>
      <c r="H40" s="692"/>
      <c r="I40" s="692"/>
      <c r="J40" s="692"/>
      <c r="K40" s="692"/>
      <c r="L40" s="693"/>
      <c r="M40" s="620"/>
      <c r="N40" s="621"/>
      <c r="O40" s="620"/>
      <c r="P40" s="621"/>
      <c r="Q40" s="620"/>
      <c r="R40" s="621"/>
      <c r="S40" s="620"/>
      <c r="T40" s="621"/>
      <c r="U40" s="620"/>
      <c r="V40" s="621"/>
      <c r="W40" s="620"/>
      <c r="X40" s="621"/>
      <c r="Y40" s="620"/>
      <c r="Z40" s="621"/>
      <c r="AA40" s="620"/>
      <c r="AB40" s="621"/>
      <c r="AC40" s="429"/>
      <c r="AD40" s="429"/>
      <c r="AE40" s="429"/>
      <c r="AF40" s="429"/>
    </row>
    <row r="41" spans="1:32" ht="15" customHeight="1">
      <c r="A41" s="430"/>
      <c r="B41" s="430"/>
      <c r="C41" s="430"/>
      <c r="D41" s="431"/>
      <c r="E41" s="431"/>
      <c r="F41" s="431"/>
      <c r="G41" s="431"/>
      <c r="H41" s="431"/>
      <c r="I41" s="431"/>
      <c r="J41" s="431"/>
      <c r="K41" s="431"/>
      <c r="L41" s="431"/>
      <c r="M41" s="431"/>
      <c r="N41" s="431"/>
      <c r="O41" s="431"/>
      <c r="P41" s="431"/>
      <c r="Q41" s="431"/>
      <c r="R41" s="431"/>
      <c r="S41" s="431"/>
      <c r="T41" s="431"/>
      <c r="U41" s="431"/>
      <c r="V41" s="431"/>
      <c r="W41" s="406"/>
      <c r="X41" s="406"/>
      <c r="Y41" s="406"/>
      <c r="Z41" s="406"/>
      <c r="AA41" s="406"/>
      <c r="AB41" s="406"/>
      <c r="AC41" s="406"/>
      <c r="AD41" s="406"/>
      <c r="AE41" s="406"/>
      <c r="AF41" s="406"/>
    </row>
    <row r="42" spans="1:32" ht="19.5" customHeight="1">
      <c r="A42" s="684" t="s">
        <v>45</v>
      </c>
      <c r="B42" s="638" t="s">
        <v>178</v>
      </c>
      <c r="C42" s="639"/>
      <c r="D42" s="639"/>
      <c r="E42" s="639"/>
      <c r="F42" s="639"/>
      <c r="G42" s="639"/>
      <c r="H42" s="639"/>
      <c r="I42" s="639"/>
      <c r="J42" s="639"/>
      <c r="K42" s="639"/>
      <c r="L42" s="640"/>
      <c r="M42" s="625" t="s">
        <v>287</v>
      </c>
      <c r="N42" s="626"/>
      <c r="O42" s="626"/>
      <c r="P42" s="626"/>
      <c r="Q42" s="626"/>
      <c r="R42" s="626"/>
      <c r="S42" s="626"/>
      <c r="T42" s="627"/>
      <c r="U42" s="625" t="s">
        <v>93</v>
      </c>
      <c r="V42" s="626"/>
      <c r="W42" s="626"/>
      <c r="X42" s="626"/>
      <c r="Y42" s="626"/>
      <c r="Z42" s="626"/>
      <c r="AA42" s="626"/>
      <c r="AB42" s="627"/>
      <c r="AC42" s="625" t="s">
        <v>288</v>
      </c>
      <c r="AD42" s="626"/>
      <c r="AE42" s="626"/>
      <c r="AF42" s="627"/>
    </row>
    <row r="43" spans="1:32" ht="15.75" customHeight="1">
      <c r="A43" s="685"/>
      <c r="B43" s="641"/>
      <c r="C43" s="642"/>
      <c r="D43" s="642"/>
      <c r="E43" s="642"/>
      <c r="F43" s="642"/>
      <c r="G43" s="642"/>
      <c r="H43" s="642"/>
      <c r="I43" s="642"/>
      <c r="J43" s="642"/>
      <c r="K43" s="642"/>
      <c r="L43" s="643"/>
      <c r="M43" s="672" t="s">
        <v>174</v>
      </c>
      <c r="N43" s="673"/>
      <c r="O43" s="672" t="s">
        <v>175</v>
      </c>
      <c r="P43" s="673"/>
      <c r="Q43" s="672" t="s">
        <v>198</v>
      </c>
      <c r="R43" s="673"/>
      <c r="S43" s="672" t="s">
        <v>199</v>
      </c>
      <c r="T43" s="673"/>
      <c r="U43" s="672" t="s">
        <v>174</v>
      </c>
      <c r="V43" s="673"/>
      <c r="W43" s="672" t="s">
        <v>175</v>
      </c>
      <c r="X43" s="673"/>
      <c r="Y43" s="672" t="s">
        <v>198</v>
      </c>
      <c r="Z43" s="673"/>
      <c r="AA43" s="672" t="s">
        <v>199</v>
      </c>
      <c r="AB43" s="673"/>
      <c r="AC43" s="628" t="s">
        <v>174</v>
      </c>
      <c r="AD43" s="628" t="s">
        <v>175</v>
      </c>
      <c r="AE43" s="628" t="s">
        <v>198</v>
      </c>
      <c r="AF43" s="628" t="s">
        <v>199</v>
      </c>
    </row>
    <row r="44" spans="1:32" ht="25.5" customHeight="1">
      <c r="A44" s="685"/>
      <c r="B44" s="641"/>
      <c r="C44" s="642"/>
      <c r="D44" s="642"/>
      <c r="E44" s="642"/>
      <c r="F44" s="642"/>
      <c r="G44" s="642"/>
      <c r="H44" s="642"/>
      <c r="I44" s="642"/>
      <c r="J44" s="642"/>
      <c r="K44" s="642"/>
      <c r="L44" s="643"/>
      <c r="M44" s="674"/>
      <c r="N44" s="675"/>
      <c r="O44" s="674"/>
      <c r="P44" s="675"/>
      <c r="Q44" s="674"/>
      <c r="R44" s="675"/>
      <c r="S44" s="674"/>
      <c r="T44" s="675"/>
      <c r="U44" s="674"/>
      <c r="V44" s="675"/>
      <c r="W44" s="674"/>
      <c r="X44" s="675"/>
      <c r="Y44" s="674"/>
      <c r="Z44" s="675"/>
      <c r="AA44" s="674"/>
      <c r="AB44" s="675"/>
      <c r="AC44" s="629"/>
      <c r="AD44" s="629"/>
      <c r="AE44" s="629"/>
      <c r="AF44" s="629"/>
    </row>
    <row r="45" spans="1:32" ht="12" customHeight="1">
      <c r="A45" s="423">
        <v>1</v>
      </c>
      <c r="B45" s="689">
        <v>2</v>
      </c>
      <c r="C45" s="689"/>
      <c r="D45" s="689"/>
      <c r="E45" s="689"/>
      <c r="F45" s="689"/>
      <c r="G45" s="689"/>
      <c r="H45" s="689"/>
      <c r="I45" s="689"/>
      <c r="J45" s="689"/>
      <c r="K45" s="689"/>
      <c r="L45" s="689"/>
      <c r="M45" s="634">
        <v>15</v>
      </c>
      <c r="N45" s="635"/>
      <c r="O45" s="634">
        <v>16</v>
      </c>
      <c r="P45" s="635"/>
      <c r="Q45" s="634">
        <v>17</v>
      </c>
      <c r="R45" s="635"/>
      <c r="S45" s="634">
        <v>18</v>
      </c>
      <c r="T45" s="635"/>
      <c r="U45" s="634">
        <v>19</v>
      </c>
      <c r="V45" s="635"/>
      <c r="W45" s="634">
        <v>20</v>
      </c>
      <c r="X45" s="635"/>
      <c r="Y45" s="634">
        <v>21</v>
      </c>
      <c r="Z45" s="635"/>
      <c r="AA45" s="634">
        <v>22</v>
      </c>
      <c r="AB45" s="635"/>
      <c r="AC45" s="427">
        <v>23</v>
      </c>
      <c r="AD45" s="427">
        <v>24</v>
      </c>
      <c r="AE45" s="427">
        <v>25</v>
      </c>
      <c r="AF45" s="427">
        <v>26</v>
      </c>
    </row>
    <row r="46" spans="1:32" ht="15" customHeight="1">
      <c r="A46" s="418"/>
      <c r="B46" s="637"/>
      <c r="C46" s="637"/>
      <c r="D46" s="637"/>
      <c r="E46" s="637"/>
      <c r="F46" s="637"/>
      <c r="G46" s="637"/>
      <c r="H46" s="637"/>
      <c r="I46" s="637"/>
      <c r="J46" s="637"/>
      <c r="K46" s="637"/>
      <c r="L46" s="637"/>
      <c r="M46" s="617"/>
      <c r="N46" s="619"/>
      <c r="O46" s="617"/>
      <c r="P46" s="619"/>
      <c r="Q46" s="617">
        <f t="shared" ref="Q46:Q51" si="3">O46-M46</f>
        <v>0</v>
      </c>
      <c r="R46" s="619"/>
      <c r="S46" s="620"/>
      <c r="T46" s="621"/>
      <c r="U46" s="617"/>
      <c r="V46" s="619"/>
      <c r="W46" s="617"/>
      <c r="X46" s="619"/>
      <c r="Y46" s="617">
        <f t="shared" ref="Y46:Y51" si="4">W46-U46</f>
        <v>0</v>
      </c>
      <c r="Z46" s="619"/>
      <c r="AA46" s="620"/>
      <c r="AB46" s="621"/>
      <c r="AC46" s="428">
        <f>M34+U34+AC34+M46+U46</f>
        <v>100</v>
      </c>
      <c r="AD46" s="428"/>
      <c r="AE46" s="428">
        <f>AD46-AC46</f>
        <v>-100</v>
      </c>
      <c r="AF46" s="429"/>
    </row>
    <row r="47" spans="1:32" ht="15" customHeight="1">
      <c r="A47" s="418"/>
      <c r="B47" s="637"/>
      <c r="C47" s="637"/>
      <c r="D47" s="637"/>
      <c r="E47" s="637"/>
      <c r="F47" s="637"/>
      <c r="G47" s="637"/>
      <c r="H47" s="637"/>
      <c r="I47" s="637"/>
      <c r="J47" s="637"/>
      <c r="K47" s="637"/>
      <c r="L47" s="637"/>
      <c r="M47" s="617"/>
      <c r="N47" s="619"/>
      <c r="O47" s="617"/>
      <c r="P47" s="619"/>
      <c r="Q47" s="617">
        <f t="shared" si="3"/>
        <v>0</v>
      </c>
      <c r="R47" s="619"/>
      <c r="S47" s="620"/>
      <c r="T47" s="621"/>
      <c r="U47" s="617"/>
      <c r="V47" s="619"/>
      <c r="W47" s="617"/>
      <c r="X47" s="619"/>
      <c r="Y47" s="617">
        <f t="shared" si="4"/>
        <v>0</v>
      </c>
      <c r="Z47" s="619"/>
      <c r="AA47" s="620"/>
      <c r="AB47" s="621"/>
      <c r="AC47" s="428">
        <f>M35+U35+AC35+M47+U47</f>
        <v>0</v>
      </c>
      <c r="AD47" s="428"/>
      <c r="AE47" s="428">
        <f>AD47-AC47</f>
        <v>0</v>
      </c>
      <c r="AF47" s="429"/>
    </row>
    <row r="48" spans="1:32" ht="15" customHeight="1">
      <c r="A48" s="418"/>
      <c r="B48" s="637"/>
      <c r="C48" s="637"/>
      <c r="D48" s="637"/>
      <c r="E48" s="637"/>
      <c r="F48" s="637"/>
      <c r="G48" s="637"/>
      <c r="H48" s="637"/>
      <c r="I48" s="637"/>
      <c r="J48" s="637"/>
      <c r="K48" s="637"/>
      <c r="L48" s="637"/>
      <c r="M48" s="617"/>
      <c r="N48" s="619"/>
      <c r="O48" s="617"/>
      <c r="P48" s="619"/>
      <c r="Q48" s="617">
        <f t="shared" si="3"/>
        <v>0</v>
      </c>
      <c r="R48" s="619"/>
      <c r="S48" s="620"/>
      <c r="T48" s="621"/>
      <c r="U48" s="617"/>
      <c r="V48" s="619"/>
      <c r="W48" s="617"/>
      <c r="X48" s="619"/>
      <c r="Y48" s="617">
        <f t="shared" si="4"/>
        <v>0</v>
      </c>
      <c r="Z48" s="619"/>
      <c r="AA48" s="620"/>
      <c r="AB48" s="621"/>
      <c r="AC48" s="428">
        <f>M36+U36+AC36+M48+U48</f>
        <v>0</v>
      </c>
      <c r="AD48" s="428">
        <f>O36+W36+AD36+O48+W48</f>
        <v>0</v>
      </c>
      <c r="AE48" s="428">
        <f>AD48-AC48</f>
        <v>0</v>
      </c>
      <c r="AF48" s="429"/>
    </row>
    <row r="49" spans="1:32" ht="15" customHeight="1">
      <c r="A49" s="418"/>
      <c r="B49" s="637"/>
      <c r="C49" s="637"/>
      <c r="D49" s="637"/>
      <c r="E49" s="637"/>
      <c r="F49" s="637"/>
      <c r="G49" s="637"/>
      <c r="H49" s="637"/>
      <c r="I49" s="637"/>
      <c r="J49" s="637"/>
      <c r="K49" s="637"/>
      <c r="L49" s="637"/>
      <c r="M49" s="617"/>
      <c r="N49" s="619"/>
      <c r="O49" s="617"/>
      <c r="P49" s="619"/>
      <c r="Q49" s="617">
        <f t="shared" si="3"/>
        <v>0</v>
      </c>
      <c r="R49" s="619"/>
      <c r="S49" s="620"/>
      <c r="T49" s="621"/>
      <c r="U49" s="617"/>
      <c r="V49" s="619"/>
      <c r="W49" s="617"/>
      <c r="X49" s="619"/>
      <c r="Y49" s="617">
        <f t="shared" si="4"/>
        <v>0</v>
      </c>
      <c r="Z49" s="619"/>
      <c r="AA49" s="620"/>
      <c r="AB49" s="621"/>
      <c r="AC49" s="428">
        <f>M37+U37+AC37+M49+U49</f>
        <v>0</v>
      </c>
      <c r="AD49" s="428">
        <f>O37+W37+AD37+O49+W49</f>
        <v>0</v>
      </c>
      <c r="AE49" s="428">
        <f>AD49-AC49</f>
        <v>0</v>
      </c>
      <c r="AF49" s="429"/>
    </row>
    <row r="50" spans="1:32" ht="15" customHeight="1">
      <c r="A50" s="418"/>
      <c r="B50" s="637"/>
      <c r="C50" s="637"/>
      <c r="D50" s="637"/>
      <c r="E50" s="637"/>
      <c r="F50" s="637"/>
      <c r="G50" s="637"/>
      <c r="H50" s="637"/>
      <c r="I50" s="637"/>
      <c r="J50" s="637"/>
      <c r="K50" s="637"/>
      <c r="L50" s="637"/>
      <c r="M50" s="617"/>
      <c r="N50" s="619"/>
      <c r="O50" s="617"/>
      <c r="P50" s="619"/>
      <c r="Q50" s="617">
        <f t="shared" si="3"/>
        <v>0</v>
      </c>
      <c r="R50" s="619"/>
      <c r="S50" s="620"/>
      <c r="T50" s="621"/>
      <c r="U50" s="617"/>
      <c r="V50" s="619"/>
      <c r="W50" s="617"/>
      <c r="X50" s="619"/>
      <c r="Y50" s="617">
        <f t="shared" si="4"/>
        <v>0</v>
      </c>
      <c r="Z50" s="619"/>
      <c r="AA50" s="620"/>
      <c r="AB50" s="621"/>
      <c r="AC50" s="428">
        <f>M38+U38+AC38+M50+U50</f>
        <v>0</v>
      </c>
      <c r="AD50" s="428">
        <f>O38+W38+AD38+O50+W50</f>
        <v>0</v>
      </c>
      <c r="AE50" s="428">
        <f>AD50-AC50</f>
        <v>0</v>
      </c>
      <c r="AF50" s="429"/>
    </row>
    <row r="51" spans="1:32" ht="18" customHeight="1">
      <c r="A51" s="691" t="s">
        <v>49</v>
      </c>
      <c r="B51" s="692"/>
      <c r="C51" s="692"/>
      <c r="D51" s="692"/>
      <c r="E51" s="692"/>
      <c r="F51" s="692"/>
      <c r="G51" s="692"/>
      <c r="H51" s="692"/>
      <c r="I51" s="692"/>
      <c r="J51" s="692"/>
      <c r="K51" s="692"/>
      <c r="L51" s="693"/>
      <c r="M51" s="617">
        <f>SUM(M46:M50)</f>
        <v>0</v>
      </c>
      <c r="N51" s="619"/>
      <c r="O51" s="617">
        <f>SUM(O46:O50)</f>
        <v>0</v>
      </c>
      <c r="P51" s="619"/>
      <c r="Q51" s="617">
        <f t="shared" si="3"/>
        <v>0</v>
      </c>
      <c r="R51" s="619"/>
      <c r="S51" s="620"/>
      <c r="T51" s="621"/>
      <c r="U51" s="617">
        <f>SUM(U46:U50)</f>
        <v>0</v>
      </c>
      <c r="V51" s="619"/>
      <c r="W51" s="617">
        <f>SUM(W46:W50)</f>
        <v>0</v>
      </c>
      <c r="X51" s="619"/>
      <c r="Y51" s="617">
        <f t="shared" si="4"/>
        <v>0</v>
      </c>
      <c r="Z51" s="619"/>
      <c r="AA51" s="620"/>
      <c r="AB51" s="621"/>
      <c r="AC51" s="428">
        <f>SUM(AC46:AC50)</f>
        <v>100</v>
      </c>
      <c r="AD51" s="428">
        <f>SUM(AD46:AD50)</f>
        <v>0</v>
      </c>
      <c r="AE51" s="428">
        <f>SUM(AE46:AE50)</f>
        <v>-100</v>
      </c>
      <c r="AF51" s="429"/>
    </row>
    <row r="52" spans="1:32" ht="15" customHeight="1">
      <c r="A52" s="691" t="s">
        <v>50</v>
      </c>
      <c r="B52" s="692"/>
      <c r="C52" s="692"/>
      <c r="D52" s="692"/>
      <c r="E52" s="692"/>
      <c r="F52" s="692"/>
      <c r="G52" s="692"/>
      <c r="H52" s="692"/>
      <c r="I52" s="692"/>
      <c r="J52" s="692"/>
      <c r="K52" s="692"/>
      <c r="L52" s="693"/>
      <c r="M52" s="620"/>
      <c r="N52" s="621"/>
      <c r="O52" s="620"/>
      <c r="P52" s="621"/>
      <c r="Q52" s="620"/>
      <c r="R52" s="621"/>
      <c r="S52" s="620"/>
      <c r="T52" s="621"/>
      <c r="U52" s="620"/>
      <c r="V52" s="621"/>
      <c r="W52" s="620"/>
      <c r="X52" s="621"/>
      <c r="Y52" s="620"/>
      <c r="Z52" s="621"/>
      <c r="AA52" s="620"/>
      <c r="AB52" s="621"/>
      <c r="AC52" s="429"/>
      <c r="AD52" s="429"/>
      <c r="AE52" s="429"/>
      <c r="AF52" s="429"/>
    </row>
    <row r="53" spans="1:32" ht="5.25" customHeight="1">
      <c r="A53" s="430"/>
      <c r="B53" s="430"/>
      <c r="C53" s="430"/>
      <c r="D53" s="431"/>
      <c r="E53" s="431"/>
      <c r="F53" s="431"/>
      <c r="G53" s="431"/>
      <c r="H53" s="431"/>
      <c r="I53" s="431"/>
      <c r="J53" s="431"/>
      <c r="K53" s="431"/>
      <c r="L53" s="431"/>
      <c r="M53" s="431"/>
      <c r="N53" s="431"/>
      <c r="O53" s="431"/>
      <c r="P53" s="431"/>
      <c r="Q53" s="431"/>
      <c r="R53" s="431"/>
      <c r="S53" s="431"/>
      <c r="T53" s="431"/>
      <c r="U53" s="431"/>
      <c r="V53" s="431"/>
      <c r="W53" s="406"/>
      <c r="X53" s="406"/>
      <c r="Y53" s="406"/>
      <c r="Z53" s="406"/>
      <c r="AA53" s="406"/>
      <c r="AB53" s="406"/>
      <c r="AC53" s="406"/>
      <c r="AD53" s="406"/>
      <c r="AE53" s="406"/>
      <c r="AF53" s="406"/>
    </row>
    <row r="54" spans="1:32" s="24" customFormat="1" ht="12.75" customHeight="1">
      <c r="A54" s="145"/>
      <c r="B54" s="145"/>
      <c r="C54" s="145" t="s">
        <v>296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</row>
    <row r="55" spans="1:32" s="44" customFormat="1" ht="13.5" customHeight="1">
      <c r="A55" s="406"/>
      <c r="B55" s="406"/>
      <c r="C55" s="406"/>
      <c r="D55" s="406"/>
      <c r="E55" s="406"/>
      <c r="F55" s="406"/>
      <c r="G55" s="406"/>
      <c r="H55" s="406"/>
      <c r="I55" s="406"/>
      <c r="J55" s="406"/>
      <c r="K55" s="432"/>
      <c r="L55" s="406"/>
      <c r="M55" s="432"/>
      <c r="N55" s="432"/>
      <c r="O55" s="432"/>
      <c r="P55" s="432"/>
      <c r="Q55" s="432"/>
      <c r="R55" s="432"/>
      <c r="S55" s="432"/>
      <c r="T55" s="432"/>
      <c r="U55" s="432"/>
      <c r="V55" s="432"/>
      <c r="W55" s="432"/>
      <c r="X55" s="432"/>
      <c r="Y55" s="432"/>
      <c r="Z55" s="432"/>
      <c r="AA55" s="432"/>
      <c r="AB55" s="432"/>
      <c r="AC55" s="432"/>
      <c r="AD55" s="633" t="s">
        <v>166</v>
      </c>
      <c r="AE55" s="633"/>
      <c r="AF55" s="633"/>
    </row>
    <row r="56" spans="1:32" s="45" customFormat="1" ht="17.25" customHeight="1">
      <c r="A56" s="624" t="s">
        <v>150</v>
      </c>
      <c r="B56" s="556" t="s">
        <v>243</v>
      </c>
      <c r="C56" s="558"/>
      <c r="D56" s="564" t="s">
        <v>246</v>
      </c>
      <c r="E56" s="564"/>
      <c r="F56" s="564" t="s">
        <v>151</v>
      </c>
      <c r="G56" s="564"/>
      <c r="H56" s="564" t="s">
        <v>484</v>
      </c>
      <c r="I56" s="564"/>
      <c r="J56" s="564" t="s">
        <v>486</v>
      </c>
      <c r="K56" s="564"/>
      <c r="L56" s="636" t="s">
        <v>485</v>
      </c>
      <c r="M56" s="636"/>
      <c r="N56" s="636"/>
      <c r="O56" s="636"/>
      <c r="P56" s="636"/>
      <c r="Q56" s="636"/>
      <c r="R56" s="636"/>
      <c r="S56" s="636"/>
      <c r="T56" s="636"/>
      <c r="U56" s="636"/>
      <c r="V56" s="521" t="s">
        <v>244</v>
      </c>
      <c r="W56" s="521"/>
      <c r="X56" s="521"/>
      <c r="Y56" s="521"/>
      <c r="Z56" s="521"/>
      <c r="AA56" s="556" t="s">
        <v>245</v>
      </c>
      <c r="AB56" s="557"/>
      <c r="AC56" s="557"/>
      <c r="AD56" s="557"/>
      <c r="AE56" s="557"/>
      <c r="AF56" s="558"/>
    </row>
    <row r="57" spans="1:32" s="45" customFormat="1" ht="24.75" customHeight="1">
      <c r="A57" s="624"/>
      <c r="B57" s="630"/>
      <c r="C57" s="632"/>
      <c r="D57" s="564"/>
      <c r="E57" s="564"/>
      <c r="F57" s="564"/>
      <c r="G57" s="564"/>
      <c r="H57" s="564"/>
      <c r="I57" s="564"/>
      <c r="J57" s="564"/>
      <c r="K57" s="564"/>
      <c r="L57" s="564" t="s">
        <v>216</v>
      </c>
      <c r="M57" s="564"/>
      <c r="N57" s="521" t="s">
        <v>466</v>
      </c>
      <c r="O57" s="521"/>
      <c r="P57" s="564" t="s">
        <v>221</v>
      </c>
      <c r="Q57" s="564"/>
      <c r="R57" s="564"/>
      <c r="S57" s="564"/>
      <c r="T57" s="564"/>
      <c r="U57" s="564"/>
      <c r="V57" s="521"/>
      <c r="W57" s="521"/>
      <c r="X57" s="521"/>
      <c r="Y57" s="521"/>
      <c r="Z57" s="521"/>
      <c r="AA57" s="630"/>
      <c r="AB57" s="631"/>
      <c r="AC57" s="631"/>
      <c r="AD57" s="631"/>
      <c r="AE57" s="631"/>
      <c r="AF57" s="632"/>
    </row>
    <row r="58" spans="1:32" s="46" customFormat="1" ht="85.5" customHeight="1">
      <c r="A58" s="624"/>
      <c r="B58" s="559"/>
      <c r="C58" s="561"/>
      <c r="D58" s="564"/>
      <c r="E58" s="564"/>
      <c r="F58" s="564"/>
      <c r="G58" s="564"/>
      <c r="H58" s="564"/>
      <c r="I58" s="564"/>
      <c r="J58" s="564"/>
      <c r="K58" s="564"/>
      <c r="L58" s="564"/>
      <c r="M58" s="564"/>
      <c r="N58" s="521"/>
      <c r="O58" s="521"/>
      <c r="P58" s="564" t="s">
        <v>217</v>
      </c>
      <c r="Q58" s="564"/>
      <c r="R58" s="564" t="s">
        <v>218</v>
      </c>
      <c r="S58" s="564"/>
      <c r="T58" s="564" t="s">
        <v>219</v>
      </c>
      <c r="U58" s="564"/>
      <c r="V58" s="521"/>
      <c r="W58" s="521"/>
      <c r="X58" s="521"/>
      <c r="Y58" s="521"/>
      <c r="Z58" s="521"/>
      <c r="AA58" s="559"/>
      <c r="AB58" s="560"/>
      <c r="AC58" s="560"/>
      <c r="AD58" s="560"/>
      <c r="AE58" s="560"/>
      <c r="AF58" s="561"/>
    </row>
    <row r="59" spans="1:32" s="45" customFormat="1" ht="12" customHeight="1">
      <c r="A59" s="433">
        <v>1</v>
      </c>
      <c r="B59" s="565">
        <v>2</v>
      </c>
      <c r="C59" s="567"/>
      <c r="D59" s="564">
        <v>3</v>
      </c>
      <c r="E59" s="564"/>
      <c r="F59" s="564">
        <v>4</v>
      </c>
      <c r="G59" s="564"/>
      <c r="H59" s="564">
        <v>5</v>
      </c>
      <c r="I59" s="564"/>
      <c r="J59" s="564">
        <v>6</v>
      </c>
      <c r="K59" s="564"/>
      <c r="L59" s="565">
        <v>7</v>
      </c>
      <c r="M59" s="567"/>
      <c r="N59" s="565">
        <v>8</v>
      </c>
      <c r="O59" s="567"/>
      <c r="P59" s="564">
        <v>9</v>
      </c>
      <c r="Q59" s="564"/>
      <c r="R59" s="624">
        <v>10</v>
      </c>
      <c r="S59" s="624"/>
      <c r="T59" s="564">
        <v>11</v>
      </c>
      <c r="U59" s="564"/>
      <c r="V59" s="565">
        <v>12</v>
      </c>
      <c r="W59" s="566"/>
      <c r="X59" s="566"/>
      <c r="Y59" s="566"/>
      <c r="Z59" s="567"/>
      <c r="AA59" s="564">
        <v>13</v>
      </c>
      <c r="AB59" s="564"/>
      <c r="AC59" s="564"/>
      <c r="AD59" s="564"/>
      <c r="AE59" s="564"/>
      <c r="AF59" s="564"/>
    </row>
    <row r="60" spans="1:32" s="45" customFormat="1" ht="20.100000000000001" customHeight="1">
      <c r="A60" s="434"/>
      <c r="B60" s="687"/>
      <c r="C60" s="688"/>
      <c r="D60" s="654"/>
      <c r="E60" s="654"/>
      <c r="F60" s="690"/>
      <c r="G60" s="690"/>
      <c r="H60" s="690"/>
      <c r="I60" s="690"/>
      <c r="J60" s="690"/>
      <c r="K60" s="690"/>
      <c r="L60" s="690"/>
      <c r="M60" s="690"/>
      <c r="N60" s="617">
        <f>SUM(P60,R60,T60)</f>
        <v>0</v>
      </c>
      <c r="O60" s="619"/>
      <c r="P60" s="690"/>
      <c r="Q60" s="690"/>
      <c r="R60" s="690"/>
      <c r="S60" s="690"/>
      <c r="T60" s="690"/>
      <c r="U60" s="690"/>
      <c r="V60" s="700"/>
      <c r="W60" s="701"/>
      <c r="X60" s="701"/>
      <c r="Y60" s="701"/>
      <c r="Z60" s="702"/>
      <c r="AA60" s="699"/>
      <c r="AB60" s="699"/>
      <c r="AC60" s="699"/>
      <c r="AD60" s="699"/>
      <c r="AE60" s="699"/>
      <c r="AF60" s="699"/>
    </row>
    <row r="61" spans="1:32" s="45" customFormat="1" ht="20.100000000000001" customHeight="1">
      <c r="A61" s="434"/>
      <c r="B61" s="687"/>
      <c r="C61" s="688"/>
      <c r="D61" s="654"/>
      <c r="E61" s="654"/>
      <c r="F61" s="690"/>
      <c r="G61" s="690"/>
      <c r="H61" s="690"/>
      <c r="I61" s="690"/>
      <c r="J61" s="690"/>
      <c r="K61" s="690"/>
      <c r="L61" s="690"/>
      <c r="M61" s="690"/>
      <c r="N61" s="617">
        <f>SUM(P61,R61,T61)</f>
        <v>0</v>
      </c>
      <c r="O61" s="619"/>
      <c r="P61" s="690"/>
      <c r="Q61" s="690"/>
      <c r="R61" s="690"/>
      <c r="S61" s="690"/>
      <c r="T61" s="690"/>
      <c r="U61" s="690"/>
      <c r="V61" s="700"/>
      <c r="W61" s="701"/>
      <c r="X61" s="701"/>
      <c r="Y61" s="701"/>
      <c r="Z61" s="702"/>
      <c r="AA61" s="699"/>
      <c r="AB61" s="699"/>
      <c r="AC61" s="699"/>
      <c r="AD61" s="699"/>
      <c r="AE61" s="699"/>
      <c r="AF61" s="699"/>
    </row>
    <row r="62" spans="1:32" s="45" customFormat="1" ht="20.100000000000001" customHeight="1">
      <c r="A62" s="434"/>
      <c r="B62" s="687"/>
      <c r="C62" s="688"/>
      <c r="D62" s="654"/>
      <c r="E62" s="654"/>
      <c r="F62" s="690"/>
      <c r="G62" s="690"/>
      <c r="H62" s="690"/>
      <c r="I62" s="690"/>
      <c r="J62" s="690"/>
      <c r="K62" s="690"/>
      <c r="L62" s="690"/>
      <c r="M62" s="690"/>
      <c r="N62" s="617">
        <f>SUM(P62,R62,T62)</f>
        <v>0</v>
      </c>
      <c r="O62" s="619"/>
      <c r="P62" s="690"/>
      <c r="Q62" s="690"/>
      <c r="R62" s="690"/>
      <c r="S62" s="690"/>
      <c r="T62" s="690"/>
      <c r="U62" s="690"/>
      <c r="V62" s="700"/>
      <c r="W62" s="701"/>
      <c r="X62" s="701"/>
      <c r="Y62" s="701"/>
      <c r="Z62" s="702"/>
      <c r="AA62" s="699"/>
      <c r="AB62" s="699"/>
      <c r="AC62" s="699"/>
      <c r="AD62" s="699"/>
      <c r="AE62" s="699"/>
      <c r="AF62" s="699"/>
    </row>
    <row r="63" spans="1:32" s="45" customFormat="1" ht="20.100000000000001" customHeight="1">
      <c r="A63" s="434"/>
      <c r="B63" s="687"/>
      <c r="C63" s="688"/>
      <c r="D63" s="654"/>
      <c r="E63" s="654"/>
      <c r="F63" s="690"/>
      <c r="G63" s="690"/>
      <c r="H63" s="690"/>
      <c r="I63" s="690"/>
      <c r="J63" s="690"/>
      <c r="K63" s="690"/>
      <c r="L63" s="690"/>
      <c r="M63" s="690"/>
      <c r="N63" s="617">
        <f>SUM(P63,R63,T63)</f>
        <v>0</v>
      </c>
      <c r="O63" s="619"/>
      <c r="P63" s="690"/>
      <c r="Q63" s="690"/>
      <c r="R63" s="690"/>
      <c r="S63" s="690"/>
      <c r="T63" s="690"/>
      <c r="U63" s="690"/>
      <c r="V63" s="700"/>
      <c r="W63" s="701"/>
      <c r="X63" s="701"/>
      <c r="Y63" s="701"/>
      <c r="Z63" s="702"/>
      <c r="AA63" s="699"/>
      <c r="AB63" s="699"/>
      <c r="AC63" s="699"/>
      <c r="AD63" s="699"/>
      <c r="AE63" s="699"/>
      <c r="AF63" s="699"/>
    </row>
    <row r="64" spans="1:32" s="45" customFormat="1" ht="20.100000000000001" customHeight="1">
      <c r="A64" s="434"/>
      <c r="B64" s="687"/>
      <c r="C64" s="688"/>
      <c r="D64" s="654"/>
      <c r="E64" s="654"/>
      <c r="F64" s="690"/>
      <c r="G64" s="690"/>
      <c r="H64" s="690"/>
      <c r="I64" s="690"/>
      <c r="J64" s="690"/>
      <c r="K64" s="690"/>
      <c r="L64" s="690"/>
      <c r="M64" s="690"/>
      <c r="N64" s="617">
        <f>SUM(P64,R64,T64)</f>
        <v>0</v>
      </c>
      <c r="O64" s="619"/>
      <c r="P64" s="690"/>
      <c r="Q64" s="690"/>
      <c r="R64" s="690"/>
      <c r="S64" s="690"/>
      <c r="T64" s="690"/>
      <c r="U64" s="690"/>
      <c r="V64" s="700"/>
      <c r="W64" s="701"/>
      <c r="X64" s="701"/>
      <c r="Y64" s="701"/>
      <c r="Z64" s="702"/>
      <c r="AA64" s="699"/>
      <c r="AB64" s="699"/>
      <c r="AC64" s="699"/>
      <c r="AD64" s="699"/>
      <c r="AE64" s="699"/>
      <c r="AF64" s="699"/>
    </row>
    <row r="65" spans="1:32" s="45" customFormat="1" ht="21" customHeight="1">
      <c r="A65" s="703" t="s">
        <v>49</v>
      </c>
      <c r="B65" s="704"/>
      <c r="C65" s="704"/>
      <c r="D65" s="704"/>
      <c r="E65" s="705"/>
      <c r="F65" s="690">
        <f>SUM(F60:G64)</f>
        <v>0</v>
      </c>
      <c r="G65" s="690"/>
      <c r="H65" s="690">
        <f>SUM(H60:I64)</f>
        <v>0</v>
      </c>
      <c r="I65" s="690"/>
      <c r="J65" s="690">
        <f>SUM(J60:K64)</f>
        <v>0</v>
      </c>
      <c r="K65" s="690"/>
      <c r="L65" s="690">
        <f>SUM(L60:M64)</f>
        <v>0</v>
      </c>
      <c r="M65" s="690"/>
      <c r="N65" s="690">
        <f>SUM(N60:O64)</f>
        <v>0</v>
      </c>
      <c r="O65" s="690"/>
      <c r="P65" s="690">
        <f>SUM(P60:Q64)</f>
        <v>0</v>
      </c>
      <c r="Q65" s="690"/>
      <c r="R65" s="690">
        <f>SUM(R60:S64)</f>
        <v>0</v>
      </c>
      <c r="S65" s="690"/>
      <c r="T65" s="690">
        <f>SUM(T60:U64)</f>
        <v>0</v>
      </c>
      <c r="U65" s="690"/>
      <c r="V65" s="700"/>
      <c r="W65" s="701"/>
      <c r="X65" s="701"/>
      <c r="Y65" s="701"/>
      <c r="Z65" s="702"/>
      <c r="AA65" s="699"/>
      <c r="AB65" s="699"/>
      <c r="AC65" s="699"/>
      <c r="AD65" s="699"/>
      <c r="AE65" s="699"/>
      <c r="AF65" s="699"/>
    </row>
    <row r="66" spans="1:32" s="45" customFormat="1" ht="7.5" customHeight="1">
      <c r="A66" s="435"/>
      <c r="B66" s="435"/>
      <c r="C66" s="435"/>
      <c r="D66" s="435"/>
      <c r="E66" s="435"/>
      <c r="F66" s="436"/>
      <c r="G66" s="436"/>
      <c r="H66" s="436"/>
      <c r="I66" s="436"/>
      <c r="J66" s="436"/>
      <c r="K66" s="436"/>
      <c r="L66" s="436"/>
      <c r="M66" s="436"/>
      <c r="N66" s="436"/>
      <c r="O66" s="436"/>
      <c r="P66" s="436"/>
      <c r="Q66" s="436"/>
      <c r="R66" s="436"/>
      <c r="S66" s="436"/>
      <c r="T66" s="436"/>
      <c r="U66" s="436"/>
      <c r="V66" s="437"/>
      <c r="W66" s="437"/>
      <c r="X66" s="437"/>
      <c r="Y66" s="437"/>
      <c r="Z66" s="437"/>
      <c r="AA66" s="420"/>
      <c r="AB66" s="420"/>
      <c r="AC66" s="420"/>
      <c r="AD66" s="420"/>
      <c r="AE66" s="420"/>
      <c r="AF66" s="420"/>
    </row>
    <row r="67" spans="1:32" s="45" customFormat="1" ht="19.5" customHeight="1">
      <c r="A67" s="337"/>
      <c r="B67" s="720" t="s">
        <v>297</v>
      </c>
      <c r="C67" s="720"/>
      <c r="D67" s="720"/>
      <c r="E67" s="720"/>
      <c r="F67" s="720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E67" s="720"/>
      <c r="AF67" s="420"/>
    </row>
    <row r="68" spans="1:32" s="45" customFormat="1" ht="24.95" customHeight="1">
      <c r="A68" s="552" t="s">
        <v>45</v>
      </c>
      <c r="B68" s="506" t="s">
        <v>203</v>
      </c>
      <c r="C68" s="506"/>
      <c r="D68" s="506"/>
      <c r="E68" s="506"/>
      <c r="F68" s="506"/>
      <c r="G68" s="506"/>
      <c r="H68" s="506"/>
      <c r="I68" s="506"/>
      <c r="J68" s="506"/>
      <c r="K68" s="696" t="s">
        <v>269</v>
      </c>
      <c r="L68" s="696"/>
      <c r="M68" s="696"/>
      <c r="N68" s="721" t="s">
        <v>270</v>
      </c>
      <c r="O68" s="722"/>
      <c r="P68" s="723"/>
      <c r="Q68" s="718" t="s">
        <v>271</v>
      </c>
      <c r="R68" s="718"/>
      <c r="S68" s="718"/>
      <c r="T68" s="506" t="s">
        <v>272</v>
      </c>
      <c r="U68" s="506"/>
      <c r="V68" s="506"/>
      <c r="W68" s="631"/>
      <c r="X68" s="631"/>
      <c r="Y68" s="631"/>
      <c r="Z68" s="631"/>
      <c r="AA68" s="631"/>
      <c r="AB68" s="631"/>
      <c r="AC68" s="631"/>
      <c r="AD68" s="631"/>
      <c r="AE68" s="404"/>
      <c r="AF68" s="420"/>
    </row>
    <row r="69" spans="1:32" s="45" customFormat="1" ht="21.75" customHeight="1">
      <c r="A69" s="694"/>
      <c r="B69" s="506"/>
      <c r="C69" s="506"/>
      <c r="D69" s="506"/>
      <c r="E69" s="506"/>
      <c r="F69" s="506"/>
      <c r="G69" s="506"/>
      <c r="H69" s="506"/>
      <c r="I69" s="506"/>
      <c r="J69" s="506"/>
      <c r="K69" s="696"/>
      <c r="L69" s="696"/>
      <c r="M69" s="696"/>
      <c r="N69" s="724"/>
      <c r="O69" s="716"/>
      <c r="P69" s="725"/>
      <c r="Q69" s="718"/>
      <c r="R69" s="718"/>
      <c r="S69" s="718"/>
      <c r="T69" s="506"/>
      <c r="U69" s="506"/>
      <c r="V69" s="506"/>
      <c r="W69" s="716"/>
      <c r="X69" s="716"/>
      <c r="Y69" s="716"/>
      <c r="Z69" s="716"/>
      <c r="AA69" s="716"/>
      <c r="AB69" s="716"/>
      <c r="AC69" s="716"/>
      <c r="AD69" s="716"/>
      <c r="AE69" s="404"/>
      <c r="AF69" s="420"/>
    </row>
    <row r="70" spans="1:32" s="45" customFormat="1" ht="44.25" customHeight="1">
      <c r="A70" s="695"/>
      <c r="B70" s="506"/>
      <c r="C70" s="506"/>
      <c r="D70" s="506"/>
      <c r="E70" s="506"/>
      <c r="F70" s="506"/>
      <c r="G70" s="506"/>
      <c r="H70" s="506"/>
      <c r="I70" s="506"/>
      <c r="J70" s="506"/>
      <c r="K70" s="696"/>
      <c r="L70" s="696"/>
      <c r="M70" s="696"/>
      <c r="N70" s="726"/>
      <c r="O70" s="727"/>
      <c r="P70" s="728"/>
      <c r="Q70" s="718"/>
      <c r="R70" s="718"/>
      <c r="S70" s="718"/>
      <c r="T70" s="506"/>
      <c r="U70" s="506"/>
      <c r="V70" s="506"/>
      <c r="W70" s="716"/>
      <c r="X70" s="716"/>
      <c r="Y70" s="716"/>
      <c r="Z70" s="716"/>
      <c r="AA70" s="716"/>
      <c r="AB70" s="716"/>
      <c r="AC70" s="716"/>
      <c r="AD70" s="716"/>
      <c r="AE70" s="404"/>
      <c r="AF70" s="420"/>
    </row>
    <row r="71" spans="1:32" s="45" customFormat="1" ht="12.75" customHeight="1">
      <c r="A71" s="438">
        <v>1</v>
      </c>
      <c r="B71" s="697">
        <v>2</v>
      </c>
      <c r="C71" s="697"/>
      <c r="D71" s="697"/>
      <c r="E71" s="697"/>
      <c r="F71" s="697"/>
      <c r="G71" s="697"/>
      <c r="H71" s="697"/>
      <c r="I71" s="697"/>
      <c r="J71" s="697"/>
      <c r="K71" s="698">
        <v>3</v>
      </c>
      <c r="L71" s="698"/>
      <c r="M71" s="698"/>
      <c r="N71" s="698">
        <v>4</v>
      </c>
      <c r="O71" s="698"/>
      <c r="P71" s="698"/>
      <c r="Q71" s="698">
        <v>5</v>
      </c>
      <c r="R71" s="698"/>
      <c r="S71" s="698"/>
      <c r="T71" s="698">
        <v>6</v>
      </c>
      <c r="U71" s="698"/>
      <c r="V71" s="698"/>
      <c r="W71" s="717"/>
      <c r="X71" s="717"/>
      <c r="Y71" s="717"/>
      <c r="Z71" s="717"/>
      <c r="AA71" s="717"/>
      <c r="AB71" s="717"/>
      <c r="AC71" s="717"/>
      <c r="AD71" s="717"/>
      <c r="AE71" s="404"/>
      <c r="AF71" s="420"/>
    </row>
    <row r="72" spans="1:32" s="45" customFormat="1" ht="25.5" customHeight="1">
      <c r="A72" s="297"/>
      <c r="B72" s="571" t="s">
        <v>289</v>
      </c>
      <c r="C72" s="571"/>
      <c r="D72" s="571"/>
      <c r="E72" s="571"/>
      <c r="F72" s="571"/>
      <c r="G72" s="571"/>
      <c r="H72" s="571"/>
      <c r="I72" s="571"/>
      <c r="J72" s="571"/>
      <c r="K72" s="553"/>
      <c r="L72" s="553"/>
      <c r="M72" s="553"/>
      <c r="N72" s="553"/>
      <c r="O72" s="553"/>
      <c r="P72" s="553"/>
      <c r="Q72" s="553"/>
      <c r="R72" s="553"/>
      <c r="S72" s="553"/>
      <c r="T72" s="553"/>
      <c r="U72" s="553"/>
      <c r="V72" s="553"/>
      <c r="W72" s="706"/>
      <c r="X72" s="706"/>
      <c r="Y72" s="706"/>
      <c r="Z72" s="706"/>
      <c r="AA72" s="706"/>
      <c r="AB72" s="706"/>
      <c r="AC72" s="706"/>
      <c r="AD72" s="706"/>
      <c r="AE72" s="404"/>
      <c r="AF72" s="420"/>
    </row>
    <row r="73" spans="1:32" s="45" customFormat="1" ht="19.5" customHeight="1">
      <c r="A73" s="297"/>
      <c r="B73" s="707" t="s">
        <v>290</v>
      </c>
      <c r="C73" s="707"/>
      <c r="D73" s="707"/>
      <c r="E73" s="707"/>
      <c r="F73" s="707"/>
      <c r="G73" s="707"/>
      <c r="H73" s="707"/>
      <c r="I73" s="707"/>
      <c r="J73" s="707"/>
      <c r="K73" s="553"/>
      <c r="L73" s="553"/>
      <c r="M73" s="553"/>
      <c r="N73" s="553"/>
      <c r="O73" s="553"/>
      <c r="P73" s="553"/>
      <c r="Q73" s="553"/>
      <c r="R73" s="553"/>
      <c r="S73" s="553"/>
      <c r="T73" s="553"/>
      <c r="U73" s="553"/>
      <c r="V73" s="553"/>
      <c r="W73" s="706"/>
      <c r="X73" s="706"/>
      <c r="Y73" s="706"/>
      <c r="Z73" s="706"/>
      <c r="AA73" s="706"/>
      <c r="AB73" s="706"/>
      <c r="AC73" s="706"/>
      <c r="AD73" s="706"/>
      <c r="AE73" s="404"/>
      <c r="AF73" s="420"/>
    </row>
    <row r="74" spans="1:32" s="45" customFormat="1" ht="19.5" customHeight="1">
      <c r="A74" s="297"/>
      <c r="B74" s="707" t="s">
        <v>291</v>
      </c>
      <c r="C74" s="707"/>
      <c r="D74" s="707"/>
      <c r="E74" s="707"/>
      <c r="F74" s="707"/>
      <c r="G74" s="707"/>
      <c r="H74" s="707"/>
      <c r="I74" s="707"/>
      <c r="J74" s="707"/>
      <c r="K74" s="553"/>
      <c r="L74" s="553"/>
      <c r="M74" s="553"/>
      <c r="N74" s="553"/>
      <c r="O74" s="553"/>
      <c r="P74" s="553"/>
      <c r="Q74" s="553"/>
      <c r="R74" s="553"/>
      <c r="S74" s="553"/>
      <c r="T74" s="553"/>
      <c r="U74" s="553"/>
      <c r="V74" s="553"/>
      <c r="W74" s="706"/>
      <c r="X74" s="706"/>
      <c r="Y74" s="706"/>
      <c r="Z74" s="706"/>
      <c r="AA74" s="706"/>
      <c r="AB74" s="706"/>
      <c r="AC74" s="706"/>
      <c r="AD74" s="706"/>
      <c r="AE74" s="404"/>
      <c r="AF74" s="420"/>
    </row>
    <row r="75" spans="1:32" s="45" customFormat="1" ht="23.25" customHeight="1">
      <c r="A75" s="297"/>
      <c r="B75" s="708" t="s">
        <v>292</v>
      </c>
      <c r="C75" s="709"/>
      <c r="D75" s="709"/>
      <c r="E75" s="709"/>
      <c r="F75" s="709"/>
      <c r="G75" s="709"/>
      <c r="H75" s="709"/>
      <c r="I75" s="709"/>
      <c r="J75" s="710"/>
      <c r="K75" s="553"/>
      <c r="L75" s="553"/>
      <c r="M75" s="553"/>
      <c r="N75" s="553"/>
      <c r="O75" s="553"/>
      <c r="P75" s="553"/>
      <c r="Q75" s="553"/>
      <c r="R75" s="553"/>
      <c r="S75" s="553"/>
      <c r="T75" s="553"/>
      <c r="U75" s="553"/>
      <c r="V75" s="553"/>
      <c r="W75" s="706"/>
      <c r="X75" s="706"/>
      <c r="Y75" s="706"/>
      <c r="Z75" s="706"/>
      <c r="AA75" s="706"/>
      <c r="AB75" s="706"/>
      <c r="AC75" s="706"/>
      <c r="AD75" s="706"/>
      <c r="AE75" s="404"/>
      <c r="AF75" s="420"/>
    </row>
    <row r="76" spans="1:32" s="45" customFormat="1" ht="18" customHeight="1">
      <c r="A76" s="297"/>
      <c r="B76" s="707" t="s">
        <v>290</v>
      </c>
      <c r="C76" s="707"/>
      <c r="D76" s="707"/>
      <c r="E76" s="707"/>
      <c r="F76" s="707"/>
      <c r="G76" s="707"/>
      <c r="H76" s="707"/>
      <c r="I76" s="707"/>
      <c r="J76" s="707"/>
      <c r="K76" s="553"/>
      <c r="L76" s="553"/>
      <c r="M76" s="553"/>
      <c r="N76" s="553"/>
      <c r="O76" s="553"/>
      <c r="P76" s="553"/>
      <c r="Q76" s="553"/>
      <c r="R76" s="553"/>
      <c r="S76" s="553"/>
      <c r="T76" s="553"/>
      <c r="U76" s="553"/>
      <c r="V76" s="553"/>
      <c r="W76" s="706"/>
      <c r="X76" s="706"/>
      <c r="Y76" s="706"/>
      <c r="Z76" s="706"/>
      <c r="AA76" s="706"/>
      <c r="AB76" s="706"/>
      <c r="AC76" s="706"/>
      <c r="AD76" s="706"/>
      <c r="AE76" s="404"/>
      <c r="AF76" s="420"/>
    </row>
    <row r="77" spans="1:32" s="45" customFormat="1" ht="24.95" customHeight="1">
      <c r="A77" s="439"/>
      <c r="B77" s="707" t="s">
        <v>291</v>
      </c>
      <c r="C77" s="707"/>
      <c r="D77" s="707"/>
      <c r="E77" s="707"/>
      <c r="F77" s="707"/>
      <c r="G77" s="707"/>
      <c r="H77" s="707"/>
      <c r="I77" s="707"/>
      <c r="J77" s="707"/>
      <c r="K77" s="553"/>
      <c r="L77" s="553"/>
      <c r="M77" s="553"/>
      <c r="N77" s="553"/>
      <c r="O77" s="553"/>
      <c r="P77" s="553"/>
      <c r="Q77" s="553"/>
      <c r="R77" s="553"/>
      <c r="S77" s="553"/>
      <c r="T77" s="553"/>
      <c r="U77" s="553"/>
      <c r="V77" s="553"/>
      <c r="W77" s="706"/>
      <c r="X77" s="706"/>
      <c r="Y77" s="706"/>
      <c r="Z77" s="706"/>
      <c r="AA77" s="706"/>
      <c r="AB77" s="706"/>
      <c r="AC77" s="706"/>
      <c r="AD77" s="706"/>
      <c r="AE77" s="404"/>
      <c r="AF77" s="420"/>
    </row>
    <row r="78" spans="1:32" s="45" customFormat="1" ht="23.25" customHeight="1">
      <c r="A78" s="439"/>
      <c r="B78" s="708" t="s">
        <v>293</v>
      </c>
      <c r="C78" s="709"/>
      <c r="D78" s="709"/>
      <c r="E78" s="709"/>
      <c r="F78" s="709"/>
      <c r="G78" s="709"/>
      <c r="H78" s="709"/>
      <c r="I78" s="709"/>
      <c r="J78" s="710"/>
      <c r="K78" s="553">
        <v>263</v>
      </c>
      <c r="L78" s="553"/>
      <c r="M78" s="553"/>
      <c r="N78" s="553"/>
      <c r="O78" s="553"/>
      <c r="P78" s="553"/>
      <c r="Q78" s="553">
        <v>109</v>
      </c>
      <c r="R78" s="553"/>
      <c r="S78" s="553"/>
      <c r="T78" s="553"/>
      <c r="U78" s="553"/>
      <c r="V78" s="553"/>
      <c r="W78" s="706"/>
      <c r="X78" s="706"/>
      <c r="Y78" s="706"/>
      <c r="Z78" s="706"/>
      <c r="AA78" s="706"/>
      <c r="AB78" s="706"/>
      <c r="AC78" s="706"/>
      <c r="AD78" s="706"/>
      <c r="AE78" s="404"/>
      <c r="AF78" s="420"/>
    </row>
    <row r="79" spans="1:32" s="45" customFormat="1" ht="17.25" customHeight="1">
      <c r="A79" s="439"/>
      <c r="B79" s="707" t="s">
        <v>556</v>
      </c>
      <c r="C79" s="707"/>
      <c r="D79" s="707"/>
      <c r="E79" s="707"/>
      <c r="F79" s="707"/>
      <c r="G79" s="707"/>
      <c r="H79" s="707"/>
      <c r="I79" s="707"/>
      <c r="J79" s="707"/>
      <c r="K79" s="553">
        <v>263</v>
      </c>
      <c r="L79" s="553"/>
      <c r="M79" s="553"/>
      <c r="N79" s="553"/>
      <c r="O79" s="553"/>
      <c r="P79" s="553"/>
      <c r="Q79" s="553">
        <v>109</v>
      </c>
      <c r="R79" s="553"/>
      <c r="S79" s="553"/>
      <c r="T79" s="553"/>
      <c r="U79" s="553"/>
      <c r="V79" s="553"/>
      <c r="W79" s="706"/>
      <c r="X79" s="706"/>
      <c r="Y79" s="706"/>
      <c r="Z79" s="706"/>
      <c r="AA79" s="706"/>
      <c r="AB79" s="706"/>
      <c r="AC79" s="706"/>
      <c r="AD79" s="706"/>
      <c r="AE79" s="404"/>
      <c r="AF79" s="420"/>
    </row>
    <row r="80" spans="1:32" ht="18" customHeight="1">
      <c r="A80" s="439"/>
      <c r="B80" s="707" t="s">
        <v>291</v>
      </c>
      <c r="C80" s="707"/>
      <c r="D80" s="707"/>
      <c r="E80" s="707"/>
      <c r="F80" s="707"/>
      <c r="G80" s="707"/>
      <c r="H80" s="707"/>
      <c r="I80" s="707"/>
      <c r="J80" s="707"/>
      <c r="K80" s="553">
        <v>263</v>
      </c>
      <c r="L80" s="553"/>
      <c r="M80" s="553"/>
      <c r="N80" s="553"/>
      <c r="O80" s="553"/>
      <c r="P80" s="553"/>
      <c r="Q80" s="553">
        <v>109</v>
      </c>
      <c r="R80" s="553"/>
      <c r="S80" s="553"/>
      <c r="T80" s="553"/>
      <c r="U80" s="553"/>
      <c r="V80" s="553"/>
      <c r="W80" s="706"/>
      <c r="X80" s="706"/>
      <c r="Y80" s="706"/>
      <c r="Z80" s="706"/>
      <c r="AA80" s="706"/>
      <c r="AB80" s="706"/>
      <c r="AC80" s="706"/>
      <c r="AD80" s="706"/>
      <c r="AE80" s="404"/>
      <c r="AF80" s="406"/>
    </row>
    <row r="81" spans="1:32" ht="23.25" customHeight="1">
      <c r="A81" s="712" t="s">
        <v>49</v>
      </c>
      <c r="B81" s="712"/>
      <c r="C81" s="712"/>
      <c r="D81" s="712"/>
      <c r="E81" s="712"/>
      <c r="F81" s="712"/>
      <c r="G81" s="712"/>
      <c r="H81" s="712"/>
      <c r="I81" s="712"/>
      <c r="J81" s="712"/>
      <c r="K81" s="553">
        <v>263</v>
      </c>
      <c r="L81" s="553"/>
      <c r="M81" s="553"/>
      <c r="N81" s="553"/>
      <c r="O81" s="553"/>
      <c r="P81" s="553"/>
      <c r="Q81" s="553">
        <v>109</v>
      </c>
      <c r="R81" s="553"/>
      <c r="S81" s="553"/>
      <c r="T81" s="553"/>
      <c r="U81" s="553"/>
      <c r="V81" s="553"/>
      <c r="W81" s="706"/>
      <c r="X81" s="706"/>
      <c r="Y81" s="706"/>
      <c r="Z81" s="706"/>
      <c r="AA81" s="706"/>
      <c r="AB81" s="706"/>
      <c r="AC81" s="706"/>
      <c r="AD81" s="706"/>
      <c r="AE81" s="404"/>
      <c r="AF81" s="406"/>
    </row>
    <row r="82" spans="1:32" s="3" customFormat="1" ht="33.75" customHeight="1">
      <c r="A82" s="440"/>
      <c r="B82" s="713" t="s">
        <v>496</v>
      </c>
      <c r="C82" s="714"/>
      <c r="D82" s="714"/>
      <c r="E82" s="714"/>
      <c r="F82" s="714"/>
      <c r="G82" s="441"/>
      <c r="H82" s="441"/>
      <c r="I82" s="441"/>
      <c r="J82" s="441"/>
      <c r="K82" s="441"/>
      <c r="L82" s="715" t="s">
        <v>268</v>
      </c>
      <c r="M82" s="715"/>
      <c r="N82" s="715"/>
      <c r="O82" s="715"/>
      <c r="P82" s="715"/>
      <c r="Q82" s="442"/>
      <c r="R82" s="442"/>
      <c r="S82" s="442"/>
      <c r="T82" s="442"/>
      <c r="U82" s="715" t="s">
        <v>567</v>
      </c>
      <c r="V82" s="715"/>
      <c r="W82" s="715"/>
      <c r="X82" s="715"/>
      <c r="Y82" s="715"/>
      <c r="Z82" s="715"/>
      <c r="AA82" s="443"/>
      <c r="AB82" s="440"/>
      <c r="AC82" s="440"/>
      <c r="AD82" s="440"/>
      <c r="AE82" s="440"/>
      <c r="AF82" s="440"/>
    </row>
    <row r="83" spans="1:32" s="21" customFormat="1" ht="16.5" customHeight="1">
      <c r="A83" s="444"/>
      <c r="B83" s="445"/>
      <c r="C83" s="446" t="s">
        <v>67</v>
      </c>
      <c r="D83" s="447"/>
      <c r="E83" s="448"/>
      <c r="F83" s="448"/>
      <c r="G83" s="448"/>
      <c r="H83" s="448"/>
      <c r="I83" s="448"/>
      <c r="J83" s="448"/>
      <c r="K83" s="448"/>
      <c r="L83" s="447"/>
      <c r="M83" s="445"/>
      <c r="N83" s="449" t="s">
        <v>68</v>
      </c>
      <c r="O83" s="450"/>
      <c r="P83" s="446"/>
      <c r="Q83" s="451"/>
      <c r="R83" s="451"/>
      <c r="S83" s="451"/>
      <c r="T83" s="446"/>
      <c r="U83" s="446"/>
      <c r="V83" s="711" t="s">
        <v>94</v>
      </c>
      <c r="W83" s="711"/>
      <c r="X83" s="711"/>
      <c r="Y83" s="711"/>
      <c r="Z83" s="711"/>
      <c r="AA83" s="447"/>
      <c r="AB83" s="444"/>
      <c r="AC83" s="444"/>
      <c r="AD83" s="444"/>
      <c r="AE83" s="444"/>
      <c r="AF83" s="444"/>
    </row>
    <row r="84" spans="1:32" s="3" customFormat="1" ht="18.75" customHeight="1">
      <c r="A84" s="440"/>
      <c r="B84" s="719" t="s">
        <v>569</v>
      </c>
      <c r="C84" s="719"/>
      <c r="D84" s="719"/>
      <c r="E84" s="719"/>
      <c r="F84" s="719"/>
      <c r="G84" s="719"/>
      <c r="H84" s="424"/>
      <c r="I84" s="424"/>
      <c r="J84" s="424"/>
      <c r="K84" s="424"/>
      <c r="L84" s="424"/>
      <c r="M84" s="440"/>
      <c r="N84" s="440"/>
      <c r="O84" s="440"/>
      <c r="P84" s="440"/>
      <c r="Q84" s="424"/>
      <c r="R84" s="424"/>
      <c r="S84" s="424"/>
      <c r="T84" s="424"/>
      <c r="U84" s="440"/>
      <c r="V84" s="440"/>
      <c r="W84" s="440"/>
      <c r="X84" s="424"/>
      <c r="Y84" s="424"/>
      <c r="Z84" s="424"/>
      <c r="AA84" s="424"/>
      <c r="AB84" s="440"/>
      <c r="AC84" s="440"/>
      <c r="AD84" s="440"/>
      <c r="AE84" s="440"/>
      <c r="AF84" s="440"/>
    </row>
    <row r="85" spans="1:32">
      <c r="A85" s="406"/>
      <c r="B85" s="406"/>
      <c r="C85" s="452"/>
      <c r="D85" s="452"/>
      <c r="E85" s="452"/>
      <c r="F85" s="452"/>
      <c r="G85" s="452"/>
      <c r="H85" s="452"/>
      <c r="I85" s="453"/>
      <c r="J85" s="453"/>
      <c r="K85" s="453"/>
      <c r="L85" s="453"/>
      <c r="M85" s="453"/>
      <c r="N85" s="453"/>
      <c r="O85" s="453"/>
      <c r="P85" s="453"/>
      <c r="Q85" s="453"/>
      <c r="R85" s="453"/>
      <c r="S85" s="453"/>
      <c r="T85" s="453"/>
      <c r="U85" s="452"/>
      <c r="V85" s="452"/>
      <c r="W85" s="406"/>
      <c r="X85" s="406"/>
      <c r="Y85" s="406"/>
      <c r="Z85" s="406"/>
      <c r="AA85" s="406"/>
      <c r="AB85" s="406"/>
      <c r="AC85" s="406"/>
      <c r="AD85" s="406"/>
      <c r="AE85" s="406"/>
      <c r="AF85" s="406"/>
    </row>
    <row r="86" spans="1:32">
      <c r="A86" s="406"/>
      <c r="B86" s="406"/>
      <c r="C86" s="452"/>
      <c r="D86" s="452"/>
      <c r="E86" s="452"/>
      <c r="F86" s="452"/>
      <c r="G86" s="452"/>
      <c r="H86" s="452"/>
      <c r="I86" s="452"/>
      <c r="J86" s="452"/>
      <c r="K86" s="452"/>
      <c r="L86" s="452"/>
      <c r="M86" s="452"/>
      <c r="N86" s="452"/>
      <c r="O86" s="452"/>
      <c r="P86" s="452"/>
      <c r="Q86" s="452"/>
      <c r="R86" s="452"/>
      <c r="S86" s="452"/>
      <c r="T86" s="452"/>
      <c r="U86" s="452"/>
      <c r="V86" s="452"/>
      <c r="W86" s="406"/>
      <c r="X86" s="406"/>
      <c r="Y86" s="406"/>
      <c r="Z86" s="406"/>
      <c r="AA86" s="406"/>
      <c r="AB86" s="406"/>
      <c r="AC86" s="406"/>
      <c r="AD86" s="406"/>
      <c r="AE86" s="406"/>
      <c r="AF86" s="406"/>
    </row>
    <row r="87" spans="1:32">
      <c r="A87" s="406"/>
      <c r="B87" s="406"/>
      <c r="C87" s="452"/>
      <c r="D87" s="452"/>
      <c r="E87" s="452"/>
      <c r="F87" s="452"/>
      <c r="G87" s="452"/>
      <c r="H87" s="452"/>
      <c r="I87" s="452"/>
      <c r="J87" s="452"/>
      <c r="K87" s="452"/>
      <c r="L87" s="452"/>
      <c r="M87" s="452"/>
      <c r="N87" s="452"/>
      <c r="O87" s="452"/>
      <c r="P87" s="452"/>
      <c r="Q87" s="452"/>
      <c r="R87" s="452"/>
      <c r="S87" s="452"/>
      <c r="T87" s="452"/>
      <c r="U87" s="452"/>
      <c r="V87" s="452"/>
      <c r="W87" s="406"/>
      <c r="X87" s="406"/>
      <c r="Y87" s="406"/>
      <c r="Z87" s="406"/>
      <c r="AA87" s="406"/>
      <c r="AB87" s="406"/>
      <c r="AC87" s="406"/>
      <c r="AD87" s="406"/>
      <c r="AE87" s="406"/>
      <c r="AF87" s="406"/>
    </row>
    <row r="88" spans="1:32">
      <c r="C88" s="22"/>
    </row>
    <row r="91" spans="1:32" ht="19.5">
      <c r="C91" s="23"/>
    </row>
    <row r="92" spans="1:32" ht="19.5">
      <c r="C92" s="23"/>
    </row>
    <row r="93" spans="1:32" ht="19.5">
      <c r="C93" s="23"/>
    </row>
    <row r="94" spans="1:32" ht="19.5">
      <c r="C94" s="23"/>
    </row>
    <row r="95" spans="1:32" ht="19.5">
      <c r="C95" s="23"/>
    </row>
    <row r="96" spans="1:32" ht="19.5">
      <c r="C96" s="23"/>
    </row>
    <row r="97" spans="3:3" ht="19.5">
      <c r="C97" s="23"/>
    </row>
  </sheetData>
  <mergeCells count="540"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L57:M58"/>
    <mergeCell ref="U52:V52"/>
    <mergeCell ref="W52:X52"/>
    <mergeCell ref="W49:X49"/>
    <mergeCell ref="L60:M60"/>
    <mergeCell ref="B49:L49"/>
    <mergeCell ref="U48:V48"/>
    <mergeCell ref="W48:X48"/>
    <mergeCell ref="U49:V49"/>
    <mergeCell ref="U47:V47"/>
    <mergeCell ref="W47:X47"/>
    <mergeCell ref="V61:Z61"/>
    <mergeCell ref="M49:N49"/>
    <mergeCell ref="O49:P49"/>
    <mergeCell ref="Q49:R49"/>
    <mergeCell ref="B84:G84"/>
    <mergeCell ref="AA48:AB48"/>
    <mergeCell ref="Y49:Z49"/>
    <mergeCell ref="AA49:AB49"/>
    <mergeCell ref="B67:AE67"/>
    <mergeCell ref="W50:X50"/>
    <mergeCell ref="Y52:Z52"/>
    <mergeCell ref="M50:N50"/>
    <mergeCell ref="O50:P50"/>
    <mergeCell ref="AA59:AF59"/>
    <mergeCell ref="N59:O59"/>
    <mergeCell ref="P61:Q61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L62:M62"/>
    <mergeCell ref="L63:M63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51:X51"/>
    <mergeCell ref="W43:X44"/>
    <mergeCell ref="U43:V44"/>
    <mergeCell ref="U45:V45"/>
    <mergeCell ref="W45:X45"/>
    <mergeCell ref="U38:V38"/>
    <mergeCell ref="S34:T34"/>
    <mergeCell ref="AA35:AB35"/>
    <mergeCell ref="W35:X35"/>
    <mergeCell ref="Y35:Z35"/>
    <mergeCell ref="AA33:AB33"/>
    <mergeCell ref="U34:V34"/>
    <mergeCell ref="W34:X34"/>
    <mergeCell ref="AC42:AF42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S49:T49"/>
    <mergeCell ref="Q51:R51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AA37:AB37"/>
    <mergeCell ref="M33:N33"/>
    <mergeCell ref="M34:N34"/>
    <mergeCell ref="S40:T40"/>
    <mergeCell ref="Q46:R46"/>
    <mergeCell ref="S46:T46"/>
    <mergeCell ref="O45:P45"/>
    <mergeCell ref="Q45:R45"/>
    <mergeCell ref="S45:T45"/>
    <mergeCell ref="M37:N37"/>
    <mergeCell ref="M38:N38"/>
    <mergeCell ref="M39:N39"/>
    <mergeCell ref="S38:T38"/>
    <mergeCell ref="S33:T33"/>
    <mergeCell ref="S39:T39"/>
    <mergeCell ref="S37:T37"/>
    <mergeCell ref="L64:M64"/>
    <mergeCell ref="D60:E60"/>
    <mergeCell ref="L59:M59"/>
    <mergeCell ref="F64:G64"/>
    <mergeCell ref="H62:I62"/>
    <mergeCell ref="J63:K63"/>
    <mergeCell ref="P57:U57"/>
    <mergeCell ref="T63:U63"/>
    <mergeCell ref="T64:U64"/>
    <mergeCell ref="R59:S59"/>
    <mergeCell ref="T61:U61"/>
    <mergeCell ref="N64:O64"/>
    <mergeCell ref="R63:S63"/>
    <mergeCell ref="R62:S62"/>
    <mergeCell ref="P59:Q59"/>
    <mergeCell ref="V60:Z60"/>
    <mergeCell ref="T60:U60"/>
    <mergeCell ref="P60:Q60"/>
    <mergeCell ref="R60:S60"/>
    <mergeCell ref="P64:Q64"/>
    <mergeCell ref="AA81:AB81"/>
    <mergeCell ref="AA74:AB74"/>
    <mergeCell ref="Q80:S80"/>
    <mergeCell ref="T80:V80"/>
    <mergeCell ref="Y77:Z77"/>
    <mergeCell ref="W77:X77"/>
    <mergeCell ref="Q68:S70"/>
    <mergeCell ref="AA64:AF64"/>
    <mergeCell ref="AA63:AF63"/>
    <mergeCell ref="V63:Z63"/>
    <mergeCell ref="V64:Z64"/>
    <mergeCell ref="AA60:AF60"/>
    <mergeCell ref="AA75:AB75"/>
    <mergeCell ref="Y75:Z75"/>
    <mergeCell ref="W75:X75"/>
    <mergeCell ref="W74:X74"/>
    <mergeCell ref="Y74:Z74"/>
    <mergeCell ref="AC71:AD71"/>
    <mergeCell ref="AC81:AD81"/>
    <mergeCell ref="V59:Z59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AC73:AD73"/>
    <mergeCell ref="T71:V71"/>
    <mergeCell ref="Y71:Z71"/>
    <mergeCell ref="AC75:AD75"/>
    <mergeCell ref="Q76:S76"/>
    <mergeCell ref="T76:V76"/>
    <mergeCell ref="B80:J80"/>
    <mergeCell ref="K80:M80"/>
    <mergeCell ref="N80:P80"/>
    <mergeCell ref="Y78:Z78"/>
    <mergeCell ref="Q79:S79"/>
    <mergeCell ref="K74:M74"/>
    <mergeCell ref="N74:P74"/>
    <mergeCell ref="Q74:S74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U82:Z82"/>
    <mergeCell ref="AC80:AD80"/>
    <mergeCell ref="AA79:AB79"/>
    <mergeCell ref="AC79:AD79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7:J77"/>
    <mergeCell ref="K77:M77"/>
    <mergeCell ref="N77:P77"/>
    <mergeCell ref="Q77:S77"/>
    <mergeCell ref="AA78:AB78"/>
    <mergeCell ref="AC78:AD78"/>
    <mergeCell ref="B79:J79"/>
    <mergeCell ref="K79:M79"/>
    <mergeCell ref="AC77:AD77"/>
    <mergeCell ref="N79:P79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AA73:AB73"/>
    <mergeCell ref="Y73:Z73"/>
    <mergeCell ref="W73:X73"/>
    <mergeCell ref="T74:V74"/>
    <mergeCell ref="AC74:AD74"/>
    <mergeCell ref="Y76:Z76"/>
    <mergeCell ref="AA76:AB76"/>
    <mergeCell ref="W76:X76"/>
    <mergeCell ref="B74:J74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B50:L50"/>
    <mergeCell ref="S51:T51"/>
    <mergeCell ref="U50:V50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R21:V21"/>
    <mergeCell ref="R22:V22"/>
    <mergeCell ref="M31:N32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2024-07-25T07:57:00Z</cp:lastPrinted>
  <dcterms:created xsi:type="dcterms:W3CDTF">2003-03-13T16:00:22Z</dcterms:created>
  <dcterms:modified xsi:type="dcterms:W3CDTF">2024-07-29T11:56:39Z</dcterms:modified>
</cp:coreProperties>
</file>